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Z:\Бодлого төлөвлөлтийн газар 2022 он\"/>
    </mc:Choice>
  </mc:AlternateContent>
  <xr:revisionPtr revIDLastSave="0" documentId="13_ncr:1_{A22C6994-C5C0-497D-BD80-2D89241F8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TS-1" sheetId="1" r:id="rId1"/>
    <sheet name="ABTS-2" sheetId="2" r:id="rId2"/>
    <sheet name="ABTS-2.1" sheetId="6" r:id="rId3"/>
    <sheet name="ABTS-3" sheetId="3" r:id="rId4"/>
    <sheet name="ABTS-4" sheetId="4" r:id="rId5"/>
    <sheet name="ABTS-5" sheetId="7" r:id="rId6"/>
    <sheet name="ABTS-6" sheetId="8" r:id="rId7"/>
    <sheet name="ABTS-7" sheetId="9" r:id="rId8"/>
    <sheet name="ABTS-7-" sheetId="10" r:id="rId9"/>
  </sheets>
  <definedNames>
    <definedName name="_xlnm.Print_Area" localSheetId="0">'ABTS-1'!$B$1:$P$61</definedName>
    <definedName name="_xlnm.Print_Area" localSheetId="1">'ABTS-2'!$A$1:$H$50</definedName>
    <definedName name="_xlnm.Print_Area" localSheetId="2">'ABTS-2.1'!$A$1:$K$54</definedName>
    <definedName name="_xlnm.Print_Area" localSheetId="3">'ABTS-3'!$A$1:$R$47</definedName>
    <definedName name="_xlnm.Print_Area" localSheetId="4">'ABTS-4'!$A$1:$K$58</definedName>
    <definedName name="_xlnm.Print_Area" localSheetId="5">'ABTS-5'!$A$1:$J$56</definedName>
    <definedName name="_xlnm.Print_Area" localSheetId="6">'ABTS-6'!$A$1:$H$58</definedName>
    <definedName name="_xlnm.Print_Area" localSheetId="7">'ABTS-7'!$A$1:$H$56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0" l="1"/>
  <c r="G36" i="10"/>
  <c r="F36" i="10"/>
  <c r="E36" i="10"/>
  <c r="D36" i="10"/>
  <c r="C36" i="10"/>
  <c r="H32" i="10"/>
  <c r="G32" i="10"/>
  <c r="F32" i="10"/>
  <c r="E32" i="10"/>
  <c r="D32" i="10"/>
  <c r="C32" i="10"/>
  <c r="H27" i="10"/>
  <c r="H24" i="10" s="1"/>
  <c r="C25" i="10"/>
  <c r="C24" i="10" s="1"/>
  <c r="G24" i="10"/>
  <c r="F24" i="10"/>
  <c r="E24" i="10"/>
  <c r="D24" i="10"/>
  <c r="C22" i="10"/>
  <c r="C21" i="10"/>
  <c r="C17" i="10" s="1"/>
  <c r="C10" i="10" s="1"/>
  <c r="H17" i="10"/>
  <c r="G17" i="10"/>
  <c r="F17" i="10"/>
  <c r="E17" i="10"/>
  <c r="D17" i="10"/>
  <c r="H11" i="10"/>
  <c r="G11" i="10"/>
  <c r="G10" i="10" s="1"/>
  <c r="F11" i="10"/>
  <c r="E11" i="10"/>
  <c r="E10" i="10" s="1"/>
  <c r="D11" i="10"/>
  <c r="D10" i="10" s="1"/>
  <c r="C11" i="10"/>
  <c r="F10" i="10"/>
  <c r="D14" i="1"/>
  <c r="R33" i="3"/>
  <c r="Q33" i="3"/>
  <c r="D37" i="3"/>
  <c r="C37" i="3"/>
  <c r="O35" i="3"/>
  <c r="O36" i="3"/>
  <c r="C36" i="3"/>
  <c r="D36" i="3"/>
  <c r="C35" i="3"/>
  <c r="D35" i="3"/>
  <c r="O34" i="3"/>
  <c r="C34" i="3"/>
  <c r="D34" i="3"/>
  <c r="D32" i="3"/>
  <c r="D31" i="3"/>
  <c r="D30" i="3"/>
  <c r="D29" i="3"/>
  <c r="D28" i="3"/>
  <c r="O27" i="3"/>
  <c r="O28" i="3"/>
  <c r="O29" i="3"/>
  <c r="O30" i="3"/>
  <c r="O31" i="3"/>
  <c r="O32" i="3"/>
  <c r="O26" i="3"/>
  <c r="D27" i="3"/>
  <c r="C27" i="3"/>
  <c r="C28" i="3"/>
  <c r="C29" i="3"/>
  <c r="C30" i="3"/>
  <c r="C31" i="3"/>
  <c r="C32" i="3"/>
  <c r="C26" i="3"/>
  <c r="D24" i="3"/>
  <c r="D23" i="3"/>
  <c r="H19" i="3"/>
  <c r="O19" i="3"/>
  <c r="O23" i="3"/>
  <c r="O24" i="3"/>
  <c r="O22" i="3"/>
  <c r="D22" i="3"/>
  <c r="C21" i="3"/>
  <c r="C22" i="3"/>
  <c r="C23" i="3"/>
  <c r="C24" i="3"/>
  <c r="D21" i="3"/>
  <c r="E18" i="3"/>
  <c r="C20" i="3"/>
  <c r="D20" i="3"/>
  <c r="Q18" i="3"/>
  <c r="D17" i="3"/>
  <c r="D16" i="3"/>
  <c r="O15" i="3"/>
  <c r="D15" i="3"/>
  <c r="C15" i="3"/>
  <c r="C16" i="3"/>
  <c r="C17" i="3"/>
  <c r="C14" i="3"/>
  <c r="D14" i="3"/>
  <c r="C13" i="3"/>
  <c r="D19" i="3"/>
  <c r="F19" i="3"/>
  <c r="G19" i="3"/>
  <c r="G18" i="3" s="1"/>
  <c r="J33" i="3"/>
  <c r="H35" i="3"/>
  <c r="H36" i="3"/>
  <c r="H37" i="3"/>
  <c r="H34" i="3"/>
  <c r="H27" i="3"/>
  <c r="H28" i="3"/>
  <c r="H29" i="3"/>
  <c r="H30" i="3"/>
  <c r="H31" i="3"/>
  <c r="H32" i="3"/>
  <c r="H26" i="3"/>
  <c r="H21" i="3"/>
  <c r="H22" i="3"/>
  <c r="H23" i="3"/>
  <c r="H24" i="3"/>
  <c r="H20" i="3"/>
  <c r="H14" i="3"/>
  <c r="H15" i="3"/>
  <c r="H16" i="3"/>
  <c r="H17" i="3"/>
  <c r="H13" i="3"/>
  <c r="Q51" i="1"/>
  <c r="E40" i="1"/>
  <c r="F40" i="1"/>
  <c r="G40" i="1"/>
  <c r="H40" i="1"/>
  <c r="I40" i="1"/>
  <c r="J40" i="1"/>
  <c r="K40" i="1"/>
  <c r="L40" i="1"/>
  <c r="M40" i="1"/>
  <c r="N40" i="1"/>
  <c r="O40" i="1"/>
  <c r="P40" i="1"/>
  <c r="D40" i="1"/>
  <c r="H39" i="9"/>
  <c r="G39" i="9"/>
  <c r="F39" i="9"/>
  <c r="E39" i="9"/>
  <c r="D39" i="9"/>
  <c r="C39" i="9"/>
  <c r="H38" i="8"/>
  <c r="G38" i="8"/>
  <c r="F38" i="8"/>
  <c r="E38" i="8"/>
  <c r="D38" i="8"/>
  <c r="C38" i="8"/>
  <c r="J37" i="7"/>
  <c r="I37" i="7"/>
  <c r="H37" i="7"/>
  <c r="G37" i="7"/>
  <c r="F37" i="7"/>
  <c r="E37" i="7"/>
  <c r="D37" i="7"/>
  <c r="C37" i="7"/>
  <c r="K38" i="4"/>
  <c r="J38" i="4"/>
  <c r="I38" i="4"/>
  <c r="H38" i="4"/>
  <c r="G38" i="4"/>
  <c r="F38" i="4"/>
  <c r="E38" i="4"/>
  <c r="D38" i="4"/>
  <c r="C38" i="4"/>
  <c r="K34" i="6"/>
  <c r="J34" i="6"/>
  <c r="I34" i="6"/>
  <c r="H34" i="6"/>
  <c r="G34" i="6"/>
  <c r="F34" i="6"/>
  <c r="E34" i="6"/>
  <c r="D34" i="6"/>
  <c r="C34" i="6"/>
  <c r="H38" i="2"/>
  <c r="G38" i="2"/>
  <c r="F38" i="2"/>
  <c r="E38" i="2"/>
  <c r="D38" i="2"/>
  <c r="C38" i="2"/>
  <c r="H18" i="3" l="1"/>
  <c r="H10" i="10"/>
  <c r="C19" i="3"/>
  <c r="C18" i="3" s="1"/>
  <c r="F18" i="3"/>
  <c r="O25" i="3"/>
  <c r="D18" i="3"/>
  <c r="L48" i="4"/>
  <c r="L44" i="4" l="1"/>
  <c r="L46" i="4" l="1"/>
  <c r="L39" i="6" l="1"/>
  <c r="L43" i="4"/>
  <c r="L42" i="4"/>
  <c r="L41" i="4" l="1"/>
  <c r="I40" i="9" l="1"/>
  <c r="I41" i="9"/>
  <c r="I42" i="9"/>
  <c r="I43" i="9"/>
  <c r="I44" i="9"/>
  <c r="I45" i="9"/>
  <c r="I46" i="9"/>
  <c r="I47" i="9"/>
  <c r="I48" i="9"/>
  <c r="I49" i="9"/>
  <c r="I93" i="9"/>
  <c r="I94" i="9"/>
  <c r="I95" i="9"/>
  <c r="I96" i="9"/>
  <c r="I97" i="9"/>
  <c r="I98" i="9"/>
  <c r="I99" i="9"/>
  <c r="I100" i="9"/>
  <c r="I101" i="9"/>
  <c r="I102" i="9"/>
  <c r="I39" i="8"/>
  <c r="I40" i="8"/>
  <c r="I41" i="8"/>
  <c r="I42" i="8"/>
  <c r="I43" i="8"/>
  <c r="I44" i="8"/>
  <c r="I45" i="8"/>
  <c r="I46" i="8"/>
  <c r="I47" i="8"/>
  <c r="I48" i="8"/>
  <c r="K38" i="7"/>
  <c r="K39" i="7"/>
  <c r="K40" i="7"/>
  <c r="K41" i="7"/>
  <c r="K42" i="7"/>
  <c r="K43" i="7"/>
  <c r="K44" i="7"/>
  <c r="K45" i="7"/>
  <c r="K46" i="7"/>
  <c r="K47" i="7"/>
  <c r="K48" i="7"/>
  <c r="L39" i="4"/>
  <c r="L40" i="4"/>
  <c r="L45" i="4"/>
  <c r="L47" i="4"/>
  <c r="L51" i="4"/>
  <c r="Q41" i="1"/>
  <c r="Q42" i="1"/>
  <c r="Q43" i="1"/>
  <c r="Q44" i="1"/>
  <c r="Q45" i="1"/>
  <c r="Q46" i="1"/>
  <c r="Q47" i="1"/>
  <c r="Q48" i="1"/>
  <c r="Q49" i="1"/>
  <c r="Q50" i="1"/>
  <c r="Q53" i="1"/>
  <c r="L35" i="6"/>
  <c r="L36" i="6"/>
  <c r="L37" i="6"/>
  <c r="L38" i="6"/>
  <c r="L40" i="6"/>
  <c r="L41" i="6"/>
  <c r="L42" i="6"/>
  <c r="L43" i="6"/>
  <c r="L44" i="6"/>
  <c r="I47" i="2"/>
  <c r="I39" i="2"/>
  <c r="I40" i="2"/>
  <c r="I41" i="2"/>
  <c r="I42" i="2"/>
  <c r="I43" i="2"/>
  <c r="I44" i="2"/>
  <c r="I45" i="2"/>
  <c r="I46" i="2"/>
  <c r="C35" i="7" l="1"/>
  <c r="L20" i="4" l="1"/>
  <c r="H35" i="9"/>
  <c r="G35" i="9"/>
  <c r="F35" i="9"/>
  <c r="E35" i="9"/>
  <c r="D35" i="9"/>
  <c r="C35" i="9"/>
  <c r="H27" i="9"/>
  <c r="G27" i="9"/>
  <c r="F27" i="9"/>
  <c r="E27" i="9"/>
  <c r="D27" i="9"/>
  <c r="C27" i="9"/>
  <c r="H20" i="9"/>
  <c r="G20" i="9"/>
  <c r="F20" i="9"/>
  <c r="E20" i="9"/>
  <c r="D20" i="9"/>
  <c r="H14" i="9"/>
  <c r="G14" i="9"/>
  <c r="F14" i="9"/>
  <c r="E14" i="9"/>
  <c r="D14" i="9"/>
  <c r="L33" i="6"/>
  <c r="L37" i="4"/>
  <c r="C36" i="7"/>
  <c r="C24" i="7"/>
  <c r="F13" i="9" l="1"/>
  <c r="H13" i="9"/>
  <c r="G13" i="9"/>
  <c r="D13" i="9"/>
  <c r="E13" i="9"/>
  <c r="I18" i="8"/>
  <c r="C17" i="7"/>
  <c r="I71" i="9" l="1"/>
  <c r="C32" i="7" l="1"/>
  <c r="C30" i="7"/>
  <c r="L25" i="4"/>
  <c r="L24" i="4"/>
  <c r="C23" i="7"/>
  <c r="I24" i="2" l="1"/>
  <c r="L23" i="4"/>
  <c r="C24" i="9"/>
  <c r="C20" i="9" s="1"/>
  <c r="C22" i="7"/>
  <c r="C28" i="7" l="1"/>
  <c r="K28" i="7" s="1"/>
  <c r="C34" i="7" l="1"/>
  <c r="C29" i="7" l="1"/>
  <c r="C27" i="7"/>
  <c r="C26" i="7" l="1"/>
  <c r="C14" i="7"/>
  <c r="I15" i="9"/>
  <c r="I16" i="9"/>
  <c r="I17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C21" i="7"/>
  <c r="I68" i="9" l="1"/>
  <c r="I69" i="9"/>
  <c r="I70" i="9"/>
  <c r="I72" i="9"/>
  <c r="I74" i="9"/>
  <c r="I75" i="9"/>
  <c r="I76" i="9"/>
  <c r="I77" i="9"/>
  <c r="I78" i="9"/>
  <c r="I79" i="9"/>
  <c r="I81" i="9"/>
  <c r="I82" i="9"/>
  <c r="I83" i="9"/>
  <c r="I84" i="9"/>
  <c r="I85" i="9"/>
  <c r="I86" i="9"/>
  <c r="I87" i="9"/>
  <c r="I89" i="9"/>
  <c r="I90" i="9"/>
  <c r="I91" i="9"/>
  <c r="I92" i="9"/>
  <c r="H34" i="8"/>
  <c r="G34" i="8"/>
  <c r="F34" i="8"/>
  <c r="E34" i="8"/>
  <c r="D34" i="8"/>
  <c r="C34" i="8"/>
  <c r="H26" i="8"/>
  <c r="G26" i="8"/>
  <c r="F26" i="8"/>
  <c r="E26" i="8"/>
  <c r="D26" i="8"/>
  <c r="C26" i="8"/>
  <c r="H19" i="8"/>
  <c r="G19" i="8"/>
  <c r="F19" i="8"/>
  <c r="E19" i="8"/>
  <c r="D19" i="8"/>
  <c r="C19" i="8"/>
  <c r="H13" i="8"/>
  <c r="G13" i="8"/>
  <c r="F13" i="8"/>
  <c r="E13" i="8"/>
  <c r="D13" i="8"/>
  <c r="I14" i="8"/>
  <c r="I15" i="8"/>
  <c r="I16" i="8"/>
  <c r="I20" i="8"/>
  <c r="I21" i="8"/>
  <c r="I22" i="8"/>
  <c r="I23" i="8"/>
  <c r="I24" i="8"/>
  <c r="I25" i="8"/>
  <c r="I27" i="8"/>
  <c r="I28" i="8"/>
  <c r="I29" i="8"/>
  <c r="I30" i="8"/>
  <c r="I31" i="8"/>
  <c r="I32" i="8"/>
  <c r="I33" i="8"/>
  <c r="I35" i="8"/>
  <c r="I36" i="8"/>
  <c r="I37" i="8"/>
  <c r="I38" i="8"/>
  <c r="J33" i="7"/>
  <c r="I33" i="7"/>
  <c r="H33" i="7"/>
  <c r="G33" i="7"/>
  <c r="F33" i="7"/>
  <c r="E33" i="7"/>
  <c r="D33" i="7"/>
  <c r="C33" i="7"/>
  <c r="J25" i="7"/>
  <c r="I25" i="7"/>
  <c r="H25" i="7"/>
  <c r="G25" i="7"/>
  <c r="F25" i="7"/>
  <c r="E25" i="7"/>
  <c r="D25" i="7"/>
  <c r="C25" i="7"/>
  <c r="J18" i="7"/>
  <c r="I18" i="7"/>
  <c r="H18" i="7"/>
  <c r="G18" i="7"/>
  <c r="F18" i="7"/>
  <c r="E18" i="7"/>
  <c r="D18" i="7"/>
  <c r="J12" i="7"/>
  <c r="J11" i="7" s="1"/>
  <c r="I12" i="7"/>
  <c r="I11" i="7" s="1"/>
  <c r="H12" i="7"/>
  <c r="H11" i="7" s="1"/>
  <c r="G12" i="7"/>
  <c r="G11" i="7" s="1"/>
  <c r="F12" i="7"/>
  <c r="E12" i="7"/>
  <c r="D12" i="7"/>
  <c r="D11" i="7" s="1"/>
  <c r="K14" i="7"/>
  <c r="K17" i="7"/>
  <c r="K19" i="7"/>
  <c r="K21" i="7"/>
  <c r="K22" i="7"/>
  <c r="K23" i="7"/>
  <c r="K24" i="7"/>
  <c r="K26" i="7"/>
  <c r="K27" i="7"/>
  <c r="K29" i="7"/>
  <c r="K30" i="7"/>
  <c r="K31" i="7"/>
  <c r="K32" i="7"/>
  <c r="K34" i="7"/>
  <c r="K35" i="7"/>
  <c r="K36" i="7"/>
  <c r="K37" i="7"/>
  <c r="K34" i="4"/>
  <c r="J34" i="4"/>
  <c r="I34" i="4"/>
  <c r="H34" i="4"/>
  <c r="G34" i="4"/>
  <c r="F34" i="4"/>
  <c r="E34" i="4"/>
  <c r="D34" i="4"/>
  <c r="C34" i="4"/>
  <c r="K26" i="4"/>
  <c r="J26" i="4"/>
  <c r="I26" i="4"/>
  <c r="H26" i="4"/>
  <c r="G26" i="4"/>
  <c r="F26" i="4"/>
  <c r="E26" i="4"/>
  <c r="D26" i="4"/>
  <c r="C26" i="4"/>
  <c r="K19" i="4"/>
  <c r="J19" i="4"/>
  <c r="I19" i="4"/>
  <c r="H19" i="4"/>
  <c r="G19" i="4"/>
  <c r="F19" i="4"/>
  <c r="E19" i="4"/>
  <c r="D19" i="4"/>
  <c r="C19" i="4"/>
  <c r="K13" i="4"/>
  <c r="K12" i="4" s="1"/>
  <c r="J13" i="4"/>
  <c r="I13" i="4"/>
  <c r="I12" i="4" s="1"/>
  <c r="H13" i="4"/>
  <c r="G13" i="4"/>
  <c r="F13" i="4"/>
  <c r="E13" i="4"/>
  <c r="E12" i="4" s="1"/>
  <c r="D13" i="4"/>
  <c r="D12" i="4" s="1"/>
  <c r="C13" i="4"/>
  <c r="C12" i="4" s="1"/>
  <c r="L14" i="4"/>
  <c r="L15" i="4"/>
  <c r="L16" i="4"/>
  <c r="L17" i="4"/>
  <c r="L18" i="4"/>
  <c r="L21" i="4"/>
  <c r="L22" i="4"/>
  <c r="L27" i="4"/>
  <c r="L28" i="4"/>
  <c r="L29" i="4"/>
  <c r="L30" i="4"/>
  <c r="L31" i="4"/>
  <c r="L32" i="4"/>
  <c r="L33" i="4"/>
  <c r="L35" i="4"/>
  <c r="L36" i="4"/>
  <c r="L38" i="4"/>
  <c r="O33" i="3"/>
  <c r="P33" i="3"/>
  <c r="N33" i="3"/>
  <c r="M33" i="3"/>
  <c r="L33" i="3"/>
  <c r="K33" i="3"/>
  <c r="I33" i="3"/>
  <c r="H33" i="3"/>
  <c r="G33" i="3"/>
  <c r="F33" i="3"/>
  <c r="E33" i="3"/>
  <c r="D33" i="3"/>
  <c r="C33" i="3"/>
  <c r="R25" i="3"/>
  <c r="P25" i="3"/>
  <c r="N25" i="3"/>
  <c r="M25" i="3"/>
  <c r="L25" i="3"/>
  <c r="K25" i="3"/>
  <c r="J25" i="3"/>
  <c r="I25" i="3"/>
  <c r="H25" i="3"/>
  <c r="G25" i="3"/>
  <c r="F25" i="3"/>
  <c r="E25" i="3"/>
  <c r="D25" i="3"/>
  <c r="C25" i="3"/>
  <c r="R18" i="3"/>
  <c r="P18" i="3"/>
  <c r="O18" i="3"/>
  <c r="N18" i="3"/>
  <c r="M18" i="3"/>
  <c r="L18" i="3"/>
  <c r="K18" i="3"/>
  <c r="J18" i="3"/>
  <c r="I18" i="3"/>
  <c r="R12" i="3"/>
  <c r="Q12" i="3"/>
  <c r="P12" i="3"/>
  <c r="O12" i="3"/>
  <c r="N12" i="3"/>
  <c r="M12" i="3"/>
  <c r="L12" i="3"/>
  <c r="K12" i="3"/>
  <c r="J12" i="3"/>
  <c r="I12" i="3"/>
  <c r="G12" i="3"/>
  <c r="F12" i="3"/>
  <c r="E12" i="3"/>
  <c r="D12" i="3"/>
  <c r="S13" i="3"/>
  <c r="T13" i="3"/>
  <c r="S14" i="3"/>
  <c r="T14" i="3"/>
  <c r="S17" i="3"/>
  <c r="T17" i="3"/>
  <c r="S19" i="3"/>
  <c r="T19" i="3"/>
  <c r="S20" i="3"/>
  <c r="T20" i="3"/>
  <c r="S21" i="3"/>
  <c r="T21" i="3"/>
  <c r="S22" i="3"/>
  <c r="T22" i="3"/>
  <c r="S23" i="3"/>
  <c r="T23" i="3"/>
  <c r="S24" i="3"/>
  <c r="T24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4" i="3"/>
  <c r="T34" i="3"/>
  <c r="S35" i="3"/>
  <c r="T35" i="3"/>
  <c r="S36" i="3"/>
  <c r="T36" i="3"/>
  <c r="S37" i="3"/>
  <c r="T37" i="3"/>
  <c r="K30" i="6"/>
  <c r="J30" i="6"/>
  <c r="I30" i="6"/>
  <c r="H30" i="6"/>
  <c r="G30" i="6"/>
  <c r="F30" i="6"/>
  <c r="E30" i="6"/>
  <c r="D30" i="6"/>
  <c r="C30" i="6"/>
  <c r="K22" i="6"/>
  <c r="J22" i="6"/>
  <c r="I22" i="6"/>
  <c r="H22" i="6"/>
  <c r="G22" i="6"/>
  <c r="F22" i="6"/>
  <c r="E22" i="6"/>
  <c r="D22" i="6"/>
  <c r="C22" i="6"/>
  <c r="K15" i="6"/>
  <c r="J15" i="6"/>
  <c r="I15" i="6"/>
  <c r="H15" i="6"/>
  <c r="G15" i="6"/>
  <c r="F15" i="6"/>
  <c r="E15" i="6"/>
  <c r="D15" i="6"/>
  <c r="C15" i="6"/>
  <c r="K9" i="6"/>
  <c r="J9" i="6"/>
  <c r="I9" i="6"/>
  <c r="H9" i="6"/>
  <c r="G9" i="6"/>
  <c r="F9" i="6"/>
  <c r="E9" i="6"/>
  <c r="D9" i="6"/>
  <c r="C9" i="6"/>
  <c r="L10" i="6"/>
  <c r="L12" i="6"/>
  <c r="L13" i="6"/>
  <c r="L14" i="6"/>
  <c r="L16" i="6"/>
  <c r="L17" i="6"/>
  <c r="L18" i="6"/>
  <c r="L19" i="6"/>
  <c r="L20" i="6"/>
  <c r="L21" i="6"/>
  <c r="L23" i="6"/>
  <c r="L24" i="6"/>
  <c r="L25" i="6"/>
  <c r="L26" i="6"/>
  <c r="L27" i="6"/>
  <c r="L28" i="6"/>
  <c r="L29" i="6"/>
  <c r="L31" i="6"/>
  <c r="L32" i="6"/>
  <c r="L34" i="6"/>
  <c r="H34" i="2"/>
  <c r="G34" i="2"/>
  <c r="F34" i="2"/>
  <c r="E34" i="2"/>
  <c r="D34" i="2"/>
  <c r="C34" i="2"/>
  <c r="H26" i="2"/>
  <c r="G26" i="2"/>
  <c r="F26" i="2"/>
  <c r="E26" i="2"/>
  <c r="D26" i="2"/>
  <c r="C26" i="2"/>
  <c r="H19" i="2"/>
  <c r="G19" i="2"/>
  <c r="F19" i="2"/>
  <c r="E19" i="2"/>
  <c r="D19" i="2"/>
  <c r="C19" i="2"/>
  <c r="H13" i="2"/>
  <c r="G13" i="2"/>
  <c r="F13" i="2"/>
  <c r="E13" i="2"/>
  <c r="D13" i="2"/>
  <c r="Q16" i="1"/>
  <c r="Q17" i="1"/>
  <c r="Q18" i="1"/>
  <c r="Q20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7" i="1"/>
  <c r="Q38" i="1"/>
  <c r="Q39" i="1"/>
  <c r="Q40" i="1"/>
  <c r="I15" i="2"/>
  <c r="I16" i="2"/>
  <c r="I18" i="2"/>
  <c r="I20" i="2"/>
  <c r="I21" i="2"/>
  <c r="I22" i="2"/>
  <c r="I23" i="2"/>
  <c r="I25" i="2"/>
  <c r="I27" i="2"/>
  <c r="I28" i="2"/>
  <c r="I29" i="2"/>
  <c r="I30" i="2"/>
  <c r="I31" i="2"/>
  <c r="I32" i="2"/>
  <c r="I33" i="2"/>
  <c r="I35" i="2"/>
  <c r="I36" i="2"/>
  <c r="I37" i="2"/>
  <c r="I38" i="2"/>
  <c r="I14" i="2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15" i="1"/>
  <c r="O15" i="1"/>
  <c r="N15" i="1"/>
  <c r="M15" i="1"/>
  <c r="L15" i="1"/>
  <c r="K15" i="1"/>
  <c r="J15" i="1"/>
  <c r="I15" i="1"/>
  <c r="H15" i="1"/>
  <c r="G15" i="1"/>
  <c r="F15" i="1"/>
  <c r="D15" i="1"/>
  <c r="C20" i="7"/>
  <c r="K20" i="7" s="1"/>
  <c r="P11" i="3" l="1"/>
  <c r="E11" i="7"/>
  <c r="F11" i="7"/>
  <c r="I11" i="3"/>
  <c r="J11" i="3"/>
  <c r="K11" i="3"/>
  <c r="Q11" i="3"/>
  <c r="R11" i="3"/>
  <c r="O11" i="3"/>
  <c r="G11" i="3"/>
  <c r="F11" i="3"/>
  <c r="E11" i="3"/>
  <c r="D11" i="3"/>
  <c r="N11" i="3"/>
  <c r="M11" i="3"/>
  <c r="L11" i="3"/>
  <c r="T25" i="3"/>
  <c r="M14" i="1"/>
  <c r="H14" i="1"/>
  <c r="K14" i="1"/>
  <c r="H8" i="6"/>
  <c r="I8" i="6"/>
  <c r="F8" i="6"/>
  <c r="J8" i="6"/>
  <c r="H12" i="2"/>
  <c r="F12" i="2"/>
  <c r="D12" i="2"/>
  <c r="G8" i="6"/>
  <c r="J12" i="4"/>
  <c r="E12" i="2"/>
  <c r="S18" i="3"/>
  <c r="S33" i="3"/>
  <c r="F14" i="1"/>
  <c r="N14" i="1"/>
  <c r="D12" i="8"/>
  <c r="G14" i="1"/>
  <c r="O14" i="1"/>
  <c r="G12" i="2"/>
  <c r="C18" i="7"/>
  <c r="K18" i="7" s="1"/>
  <c r="E12" i="8"/>
  <c r="P14" i="1"/>
  <c r="C8" i="6"/>
  <c r="K8" i="6"/>
  <c r="F12" i="4"/>
  <c r="F12" i="8"/>
  <c r="D8" i="6"/>
  <c r="T18" i="3"/>
  <c r="T33" i="3"/>
  <c r="G12" i="4"/>
  <c r="G12" i="8"/>
  <c r="L14" i="1"/>
  <c r="I14" i="1"/>
  <c r="J14" i="1"/>
  <c r="E8" i="6"/>
  <c r="H12" i="4"/>
  <c r="H12" i="8"/>
  <c r="I34" i="8"/>
  <c r="L13" i="4"/>
  <c r="I19" i="2"/>
  <c r="L15" i="6"/>
  <c r="L9" i="6"/>
  <c r="I34" i="2"/>
  <c r="I88" i="9"/>
  <c r="Q36" i="1"/>
  <c r="I26" i="2"/>
  <c r="I80" i="9"/>
  <c r="I26" i="8"/>
  <c r="Q28" i="1"/>
  <c r="I67" i="9"/>
  <c r="I73" i="9"/>
  <c r="I19" i="8"/>
  <c r="Q21" i="1"/>
  <c r="K33" i="7"/>
  <c r="K25" i="7"/>
  <c r="L34" i="4"/>
  <c r="L26" i="4"/>
  <c r="L19" i="4"/>
  <c r="S25" i="3"/>
  <c r="L30" i="6"/>
  <c r="L22" i="6"/>
  <c r="C13" i="7"/>
  <c r="I66" i="9" l="1"/>
  <c r="L12" i="4"/>
  <c r="L8" i="6"/>
  <c r="K13" i="7"/>
  <c r="C18" i="9"/>
  <c r="C17" i="8"/>
  <c r="C16" i="7"/>
  <c r="K16" i="7" s="1"/>
  <c r="T16" i="3"/>
  <c r="S16" i="3"/>
  <c r="C17" i="2"/>
  <c r="E19" i="1"/>
  <c r="I17" i="8" l="1"/>
  <c r="C13" i="8"/>
  <c r="I17" i="2"/>
  <c r="C13" i="2"/>
  <c r="C14" i="9"/>
  <c r="I18" i="9"/>
  <c r="Q19" i="1"/>
  <c r="E15" i="1"/>
  <c r="C15" i="7"/>
  <c r="E14" i="1" l="1"/>
  <c r="Q14" i="1" s="1"/>
  <c r="Q15" i="1"/>
  <c r="C12" i="2"/>
  <c r="I12" i="2" s="1"/>
  <c r="I13" i="2"/>
  <c r="C12" i="3"/>
  <c r="S15" i="3"/>
  <c r="H12" i="3"/>
  <c r="T15" i="3"/>
  <c r="C12" i="8"/>
  <c r="I12" i="8" s="1"/>
  <c r="I13" i="8"/>
  <c r="C13" i="9"/>
  <c r="I13" i="9" s="1"/>
  <c r="I14" i="9"/>
  <c r="K15" i="7"/>
  <c r="C12" i="7"/>
  <c r="T12" i="3" l="1"/>
  <c r="H11" i="3"/>
  <c r="T11" i="3" s="1"/>
  <c r="S12" i="3"/>
  <c r="C11" i="3"/>
  <c r="S11" i="3" s="1"/>
  <c r="C11" i="7"/>
  <c r="K11" i="7" s="1"/>
  <c r="K12" i="7"/>
</calcChain>
</file>

<file path=xl/sharedStrings.xml><?xml version="1.0" encoding="utf-8"?>
<sst xmlns="http://schemas.openxmlformats.org/spreadsheetml/2006/main" count="516" uniqueCount="158">
  <si>
    <t xml:space="preserve">Бүс, аймаг, нийслэл </t>
  </si>
  <si>
    <t>МД</t>
  </si>
  <si>
    <t>Эмэгтэй</t>
  </si>
  <si>
    <t>A</t>
  </si>
  <si>
    <t>Б</t>
  </si>
  <si>
    <t>Баян-Өлгий</t>
  </si>
  <si>
    <t>Говь-Алтай</t>
  </si>
  <si>
    <t>Завхан</t>
  </si>
  <si>
    <t>Увс</t>
  </si>
  <si>
    <t>Ховд</t>
  </si>
  <si>
    <t>Архангай</t>
  </si>
  <si>
    <t>Баянхонгор</t>
  </si>
  <si>
    <t>Булган</t>
  </si>
  <si>
    <t>Орхон</t>
  </si>
  <si>
    <t>Өвөрхангай</t>
  </si>
  <si>
    <t>Хөвсгөл</t>
  </si>
  <si>
    <t>Говьсүмбэр</t>
  </si>
  <si>
    <t>Дархан-Уул</t>
  </si>
  <si>
    <t>Дорноговь</t>
  </si>
  <si>
    <t>Дундговь</t>
  </si>
  <si>
    <t>Өмнөговь</t>
  </si>
  <si>
    <t>Сэлэнгэ</t>
  </si>
  <si>
    <t>Төв</t>
  </si>
  <si>
    <t>Улаанбаатар</t>
  </si>
  <si>
    <t>Дорнод</t>
  </si>
  <si>
    <t>Хэнтий</t>
  </si>
  <si>
    <t xml:space="preserve">Хянасан:      </t>
  </si>
  <si>
    <t xml:space="preserve">Мэдээ гаргасан:                                        </t>
  </si>
  <si>
    <t>Олон улсын мастер</t>
  </si>
  <si>
    <t>Спортын мастер</t>
  </si>
  <si>
    <t>Олон улсын шүүгч</t>
  </si>
  <si>
    <t>Улсын шүүгч</t>
  </si>
  <si>
    <t>Сорилд хамрагдагчдын үнэлгээ</t>
  </si>
  <si>
    <t>B</t>
  </si>
  <si>
    <t>C</t>
  </si>
  <si>
    <t>D</t>
  </si>
  <si>
    <t>F</t>
  </si>
  <si>
    <t>Бүгд</t>
  </si>
  <si>
    <t xml:space="preserve"> Захиргаа, санхүүгийн ажилтан</t>
  </si>
  <si>
    <t xml:space="preserve"> Мэргэжилтэн</t>
  </si>
  <si>
    <t xml:space="preserve"> Дасгалжуулагч</t>
  </si>
  <si>
    <t xml:space="preserve"> Биеийн тамирын арга зүйч</t>
  </si>
  <si>
    <t xml:space="preserve"> Эмч</t>
  </si>
  <si>
    <t xml:space="preserve"> Үйлчилгээ, аж ахуйн ажилтан</t>
  </si>
  <si>
    <t xml:space="preserve"> Бусад </t>
  </si>
  <si>
    <t xml:space="preserve"> Спортын ордон</t>
  </si>
  <si>
    <t xml:space="preserve"> Спортын заал</t>
  </si>
  <si>
    <t xml:space="preserve"> Бэлтгэлийн заал</t>
  </si>
  <si>
    <t xml:space="preserve"> Усан бассейн</t>
  </si>
  <si>
    <t xml:space="preserve"> Цэнгэлдэх хүрээлэн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</si>
  <si>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</si>
  <si>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</si>
  <si>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</si>
  <si>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</si>
  <si>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</si>
  <si>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 </t>
  </si>
  <si>
    <t>Бусад</t>
  </si>
  <si>
    <t>Сүхбаатар</t>
  </si>
  <si>
    <t>А</t>
  </si>
  <si>
    <t>Спортын дэд мастер</t>
  </si>
  <si>
    <t>Үндэсний спорт</t>
  </si>
  <si>
    <t>Халз тулаан, хүчний спорт</t>
  </si>
  <si>
    <t>Спорт тоглоом</t>
  </si>
  <si>
    <t>Оюуны спорт</t>
  </si>
  <si>
    <t>Цэрэгжлийн спорт</t>
  </si>
  <si>
    <t>Хэмжигдэхүүнтэй спорт</t>
  </si>
  <si>
    <t>Бүс, аймаг, нийслэл</t>
  </si>
  <si>
    <t>Биеийн тамир, спортын байгууллага</t>
  </si>
  <si>
    <t>Цолтой уяачид</t>
  </si>
  <si>
    <t>Хурдны морь унаач хүүхэд</t>
  </si>
  <si>
    <t>Цолтой шүүгчид</t>
  </si>
  <si>
    <t>Цолтой тамирчид</t>
  </si>
  <si>
    <t xml:space="preserve">Улсын </t>
  </si>
  <si>
    <t xml:space="preserve">Сумын </t>
  </si>
  <si>
    <t xml:space="preserve">Аймаг/ цэргийн </t>
  </si>
  <si>
    <t xml:space="preserve"> Цолтой бөхчүүд</t>
  </si>
  <si>
    <t xml:space="preserve">Удирдах ажилтан </t>
  </si>
  <si>
    <t>Хөгжлийн бэрхшээлтэй</t>
  </si>
  <si>
    <t xml:space="preserve">Илүүдэл жинтэй </t>
  </si>
  <si>
    <t>Олон улсын</t>
  </si>
  <si>
    <t>Бүсийн</t>
  </si>
  <si>
    <t xml:space="preserve">Аймаг, нийслэлийн </t>
  </si>
  <si>
    <t>Сум, дүүргийн</t>
  </si>
  <si>
    <t>А-БТС-1</t>
  </si>
  <si>
    <t>Албан тушаалаар</t>
  </si>
  <si>
    <t>А-БТС-2-ын үргэлжлэл</t>
  </si>
  <si>
    <t>1. ЗААЛ</t>
  </si>
  <si>
    <t>А-БТС-7-гийн үргэлжлэл</t>
  </si>
  <si>
    <t>2. ГАДАА ТАЛБАЙ</t>
  </si>
  <si>
    <t>1. БҮГД</t>
  </si>
  <si>
    <t>2. ЭМЭГТЭЙ</t>
  </si>
  <si>
    <t>Спортын төрлөөр</t>
  </si>
  <si>
    <t>Чанараар</t>
  </si>
  <si>
    <t>Төрлөөр</t>
  </si>
  <si>
    <t>Пара спорт</t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</si>
  <si>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багана1=багана(2:6)</t>
    </r>
  </si>
  <si>
    <t>Ажиллагчид-Бүгд</t>
  </si>
  <si>
    <t xml:space="preserve"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t>
  </si>
  <si>
    <r>
      <t xml:space="preserve">Бүгд       </t>
    </r>
    <r>
      <rPr>
        <i/>
        <sz val="10"/>
        <rFont val="Arial"/>
        <family val="2"/>
      </rPr>
      <t>мөр1=мөр(2+8+15+23+27)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</si>
  <si>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багана2=багана(4:11)</t>
    </r>
  </si>
  <si>
    <r>
      <t xml:space="preserve">Бүгд    </t>
    </r>
    <r>
      <rPr>
        <i/>
        <sz val="10"/>
        <rFont val="Arial"/>
        <family val="2"/>
      </rPr>
      <t>мөр1=мөр(2+8+15+23+27)</t>
    </r>
  </si>
  <si>
    <r>
      <t xml:space="preserve">Бүгд      </t>
    </r>
    <r>
      <rPr>
        <i/>
        <sz val="10"/>
        <rFont val="Arial"/>
        <family val="2"/>
      </rPr>
      <t>мөр1=мөр(2+8+15+23+27)</t>
    </r>
  </si>
  <si>
    <r>
      <t xml:space="preserve">Баруун бүс            </t>
    </r>
    <r>
      <rPr>
        <i/>
        <sz val="10"/>
        <rFont val="Arial"/>
        <family val="2"/>
      </rPr>
      <t>мөр2=мөр(3:7)</t>
    </r>
  </si>
  <si>
    <r>
      <t xml:space="preserve">Хангайн бүс        </t>
    </r>
    <r>
      <rPr>
        <i/>
        <sz val="10"/>
        <rFont val="Arial"/>
        <family val="2"/>
      </rPr>
      <t>мөр8=мөр(9:14)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</si>
  <si>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</si>
  <si>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багана1=багана(2:9)</t>
    </r>
  </si>
  <si>
    <t>Цолтой сурын харваачид</t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</si>
  <si>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багана1=багана(3+4+5+6+10); багана6=багана(7:9); багана13=багана(15+16)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</si>
  <si>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багана1=багана(5:9)</t>
    </r>
  </si>
  <si>
    <r>
      <t xml:space="preserve">Төвийн бүс     </t>
    </r>
    <r>
      <rPr>
        <i/>
        <sz val="10"/>
        <rFont val="Arial"/>
        <family val="2"/>
      </rPr>
      <t>мөр15=мөр(16:22)</t>
    </r>
  </si>
  <si>
    <r>
      <t xml:space="preserve">Зүүн бүс          </t>
    </r>
    <r>
      <rPr>
        <i/>
        <sz val="10"/>
        <rFont val="Arial"/>
        <family val="2"/>
      </rPr>
      <t>мөр23=мөр(24:26)</t>
    </r>
  </si>
  <si>
    <r>
      <t xml:space="preserve">Бүгд     </t>
    </r>
    <r>
      <rPr>
        <i/>
        <sz val="10"/>
        <rFont val="Arial"/>
        <family val="2"/>
      </rPr>
      <t>мөр1=мөр(2+8+15+23+27)</t>
    </r>
  </si>
  <si>
    <r>
      <t xml:space="preserve">Бүгд         </t>
    </r>
    <r>
      <rPr>
        <i/>
        <sz val="10"/>
        <rFont val="Arial"/>
        <family val="2"/>
      </rPr>
      <t>мөр1=мөр(2+8+15+23+27)</t>
    </r>
  </si>
  <si>
    <t xml:space="preserve">БИЕИЙН ТАМИР, СПОРТЫН БАЙГУУЛЛАГЫН АЖИЛЛАГЧИДЫН 2021 ОНЫ МЭДЭЭ  </t>
  </si>
  <si>
    <t xml:space="preserve">ШИНЭЭР АШИГЛАЛТАД ОРСОН БИЕИЙН ТАМИР, СПОРТЫН 
БАРИЛГА, БАЙГУУЛАМЖИЙН  2021 ОНЫ МЭДЭЭ  </t>
  </si>
  <si>
    <t>ЦОЛТОЙ ТАМИРЧИД, ШҮҮГЧДИЙН 2021 ОНЫ МЭДЭЭ</t>
  </si>
  <si>
    <t xml:space="preserve">БИЕ БЯЛДРЫН ТҮВШИН ТОГТООХ СОРИЛД ХАМРАГДАГЧДЫН 2021 ОНЫ МЭДЭЭ  </t>
  </si>
  <si>
    <t xml:space="preserve">БИЕИЙН ТАМИР, СПОРТЫН ТАМИРЧДЫН  2021 ОНЫ МЭДЭЭ  </t>
  </si>
  <si>
    <t xml:space="preserve">ЗОХИОН БАЙГУУЛСАН АРГА ХЭМЖЭЭНИЙ 2021 ОНЫ МЭДЭЭ  </t>
  </si>
  <si>
    <t xml:space="preserve">ЗОХИОН БАЙГУУЛСАН АРГА ХЭМЖЭЭНД ХАМРАГДАГЧДЫН 2021 ОНЫ МЭДЭЭ  </t>
  </si>
  <si>
    <t>Багануур</t>
  </si>
  <si>
    <t>Багахангай</t>
  </si>
  <si>
    <t>Налайх</t>
  </si>
  <si>
    <t>Чингэлтэй</t>
  </si>
  <si>
    <t>Баянгол</t>
  </si>
  <si>
    <t>Баянзүрх</t>
  </si>
  <si>
    <t>Сонгинохайрхан</t>
  </si>
  <si>
    <t>Хан-Уул</t>
  </si>
  <si>
    <t>Нийслэлийн Биеийн тамир, спортын газар</t>
  </si>
  <si>
    <r>
      <t xml:space="preserve">Баруун бүс   </t>
    </r>
    <r>
      <rPr>
        <b/>
        <i/>
        <sz val="10"/>
        <rFont val="Arial"/>
        <family val="2"/>
      </rPr>
      <t xml:space="preserve">         мөр2=мөр(3:7)</t>
    </r>
  </si>
  <si>
    <r>
      <t xml:space="preserve">Хангайн бүс       </t>
    </r>
    <r>
      <rPr>
        <b/>
        <i/>
        <sz val="10"/>
        <rFont val="Arial"/>
        <family val="2"/>
      </rPr>
      <t>мөр8=мөр(9:14)</t>
    </r>
    <r>
      <rPr>
        <b/>
        <sz val="10"/>
        <rFont val="Arial"/>
        <family val="2"/>
      </rPr>
      <t xml:space="preserve"> </t>
    </r>
  </si>
  <si>
    <r>
      <t xml:space="preserve">Төвийн бүс     </t>
    </r>
    <r>
      <rPr>
        <b/>
        <i/>
        <sz val="10"/>
        <rFont val="Arial"/>
        <family val="2"/>
      </rPr>
      <t>мөр15=мөр(16:22)</t>
    </r>
    <r>
      <rPr>
        <b/>
        <sz val="10"/>
        <rFont val="Arial"/>
        <family val="2"/>
      </rPr>
      <t xml:space="preserve"> </t>
    </r>
  </si>
  <si>
    <r>
      <t xml:space="preserve">Зүүн бүс        </t>
    </r>
    <r>
      <rPr>
        <b/>
        <i/>
        <sz val="10"/>
        <rFont val="Arial"/>
        <family val="2"/>
      </rPr>
      <t xml:space="preserve"> мөр23=мөр(24:26)</t>
    </r>
  </si>
  <si>
    <r>
      <t xml:space="preserve">Баруун бүс            </t>
    </r>
    <r>
      <rPr>
        <b/>
        <i/>
        <sz val="10"/>
        <rFont val="Arial"/>
        <family val="2"/>
      </rPr>
      <t>мөр2=мөр(3:7)</t>
    </r>
  </si>
  <si>
    <r>
      <t xml:space="preserve">Хангайн бүс        </t>
    </r>
    <r>
      <rPr>
        <b/>
        <i/>
        <sz val="10"/>
        <rFont val="Arial"/>
        <family val="2"/>
      </rPr>
      <t>мөр8=мөр(9:14)</t>
    </r>
  </si>
  <si>
    <r>
      <t xml:space="preserve">Төвийн бүс      </t>
    </r>
    <r>
      <rPr>
        <b/>
        <i/>
        <sz val="10"/>
        <rFont val="Arial"/>
        <family val="2"/>
      </rPr>
      <t>мөр15=мөр(16:22)</t>
    </r>
  </si>
  <si>
    <r>
      <t xml:space="preserve">Зүүн бүс           </t>
    </r>
    <r>
      <rPr>
        <b/>
        <i/>
        <sz val="10"/>
        <rFont val="Arial"/>
        <family val="2"/>
      </rPr>
      <t>мөр23=мөр(24:26)</t>
    </r>
  </si>
  <si>
    <r>
      <t xml:space="preserve">Баруун бүс             </t>
    </r>
    <r>
      <rPr>
        <b/>
        <i/>
        <sz val="10"/>
        <rFont val="Arial"/>
        <family val="2"/>
      </rPr>
      <t>мөр2=мөр(3:7)</t>
    </r>
  </si>
  <si>
    <r>
      <t xml:space="preserve">Хангайн бүс         </t>
    </r>
    <r>
      <rPr>
        <b/>
        <i/>
        <sz val="10"/>
        <rFont val="Arial"/>
        <family val="2"/>
      </rPr>
      <t>мөр8=мөр(9:14)</t>
    </r>
  </si>
  <si>
    <r>
      <t xml:space="preserve">Баруун бүс              </t>
    </r>
    <r>
      <rPr>
        <b/>
        <i/>
        <sz val="10"/>
        <rFont val="Arial"/>
        <family val="2"/>
      </rPr>
      <t>мөр2=мөр(3:7)</t>
    </r>
  </si>
  <si>
    <r>
      <t xml:space="preserve">Хангайн бүс            </t>
    </r>
    <r>
      <rPr>
        <b/>
        <i/>
        <sz val="10"/>
        <rFont val="Arial"/>
        <family val="2"/>
      </rPr>
      <t>мөр8=мөр(9:14)</t>
    </r>
  </si>
  <si>
    <r>
      <t xml:space="preserve">Төвийн бүс         </t>
    </r>
    <r>
      <rPr>
        <b/>
        <i/>
        <sz val="10"/>
        <rFont val="Arial"/>
        <family val="2"/>
      </rPr>
      <t>мөр15=мөр(16:22)</t>
    </r>
  </si>
  <si>
    <r>
      <t xml:space="preserve">Зүүн бүс              </t>
    </r>
    <r>
      <rPr>
        <b/>
        <i/>
        <sz val="10"/>
        <rFont val="Arial"/>
        <family val="2"/>
      </rPr>
      <t>мөр23=мөр(24:26)</t>
    </r>
  </si>
  <si>
    <r>
      <t xml:space="preserve">Хангайн бүс          </t>
    </r>
    <r>
      <rPr>
        <b/>
        <i/>
        <sz val="10"/>
        <rFont val="Arial"/>
        <family val="2"/>
      </rPr>
      <t>мөр8=мөр(9:14)</t>
    </r>
  </si>
  <si>
    <r>
      <t xml:space="preserve">Төвийн бүс        </t>
    </r>
    <r>
      <rPr>
        <b/>
        <i/>
        <sz val="10"/>
        <rFont val="Arial"/>
        <family val="2"/>
      </rPr>
      <t>мөр15=мөр(16:22)</t>
    </r>
  </si>
  <si>
    <r>
      <t xml:space="preserve">Зүүн бүс            </t>
    </r>
    <r>
      <rPr>
        <b/>
        <i/>
        <sz val="10"/>
        <rFont val="Arial"/>
        <family val="2"/>
      </rPr>
      <t>мөр23=мөр(24:26)</t>
    </r>
  </si>
  <si>
    <r>
      <t xml:space="preserve">Төвийн бүс       </t>
    </r>
    <r>
      <rPr>
        <b/>
        <i/>
        <sz val="10"/>
        <rFont val="Arial"/>
        <family val="2"/>
      </rPr>
      <t>мөр15=мөр(16:22)</t>
    </r>
  </si>
  <si>
    <r>
      <t xml:space="preserve">Баруун бүс               </t>
    </r>
    <r>
      <rPr>
        <b/>
        <i/>
        <sz val="10"/>
        <rFont val="Arial"/>
        <family val="2"/>
      </rPr>
      <t>мөр2=мөр(3:7)</t>
    </r>
  </si>
  <si>
    <r>
      <t xml:space="preserve">Баруун бүс                </t>
    </r>
    <r>
      <rPr>
        <b/>
        <i/>
        <sz val="10"/>
        <rFont val="Arial"/>
        <family val="2"/>
      </rPr>
      <t>мөр2=мөр(3:7)</t>
    </r>
  </si>
  <si>
    <t>ЗГТА-Биеийн тамир, спортын улсын хороо</t>
  </si>
  <si>
    <t>БТСУХ-ны харъяа Спортын анагаах ухаан, эрдэм шинжилгээний төв</t>
  </si>
  <si>
    <t>О.Гэрэл</t>
  </si>
  <si>
    <t>Б.Ганзориг</t>
  </si>
  <si>
    <t>Мэргэжилтэн</t>
  </si>
  <si>
    <t>БТГ-ын дарга</t>
  </si>
  <si>
    <t>`</t>
  </si>
  <si>
    <t>2022 оны 03 сарын 07 өдөр</t>
  </si>
  <si>
    <t>2022оны 03 сарын 07 өдөр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</si>
</sst>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#\ ##0.0"/>
  </numFmts>
  <fonts count="2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Mon"/>
      <family val="2"/>
    </font>
    <font>
      <b/>
      <sz val="11"/>
      <name val="Arial"/>
      <family val="2"/>
    </font>
    <font>
      <sz val="12"/>
      <name val="Courier"/>
      <family val="3"/>
    </font>
    <font>
      <sz val="10"/>
      <name val="NewtonCTT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8"/>
      <color rgb="FF000000"/>
      <name val="Segoe U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8">
    <xf numFmtId="0" fontId="0" fillId="0" borderId="0"/>
    <xf numFmtId="0" fontId="8" fillId="0" borderId="0"/>
    <xf numFmtId="164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3" fillId="0" borderId="0" applyFon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Border="1" applyAlignment="1">
      <alignment horizontal="center"/>
    </xf>
    <xf numFmtId="0" fontId="5" fillId="0" borderId="1" xfId="0" applyFont="1" applyBorder="1" applyAlignment="1"/>
    <xf numFmtId="0" fontId="2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5" fillId="0" borderId="2" xfId="1" applyNumberFormat="1" applyFont="1" applyBorder="1"/>
    <xf numFmtId="165" fontId="5" fillId="0" borderId="2" xfId="2" applyNumberFormat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left" indent="2"/>
    </xf>
    <xf numFmtId="1" fontId="2" fillId="0" borderId="2" xfId="1" applyNumberFormat="1" applyFont="1" applyBorder="1" applyAlignment="1">
      <alignment horizontal="left" indent="2"/>
    </xf>
    <xf numFmtId="165" fontId="5" fillId="0" borderId="2" xfId="4" applyNumberFormat="1" applyFont="1" applyFill="1" applyBorder="1" applyAlignment="1">
      <alignment horizontal="left"/>
    </xf>
    <xf numFmtId="165" fontId="5" fillId="0" borderId="2" xfId="6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165" fontId="5" fillId="2" borderId="2" xfId="5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0" xfId="0" applyFont="1" applyFill="1"/>
    <xf numFmtId="165" fontId="5" fillId="2" borderId="2" xfId="3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43" fontId="6" fillId="3" borderId="0" xfId="7" applyFont="1" applyFill="1"/>
    <xf numFmtId="0" fontId="6" fillId="0" borderId="0" xfId="0" applyFont="1"/>
    <xf numFmtId="43" fontId="6" fillId="0" borderId="0" xfId="7" applyFont="1"/>
    <xf numFmtId="43" fontId="6" fillId="0" borderId="0" xfId="7" applyFont="1" applyAlignment="1">
      <alignment vertical="top"/>
    </xf>
    <xf numFmtId="43" fontId="6" fillId="0" borderId="0" xfId="7" applyFont="1" applyBorder="1"/>
    <xf numFmtId="43" fontId="6" fillId="0" borderId="0" xfId="7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/>
    <xf numFmtId="0" fontId="7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2" fillId="2" borderId="0" xfId="0" applyFont="1" applyFill="1"/>
    <xf numFmtId="0" fontId="14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13" fillId="2" borderId="0" xfId="0" applyFont="1" applyFill="1" applyAlignment="1">
      <alignment horizontal="right" vertical="top"/>
    </xf>
    <xf numFmtId="43" fontId="2" fillId="2" borderId="0" xfId="7" applyFont="1" applyFill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43" fontId="2" fillId="2" borderId="0" xfId="7" applyFont="1" applyFill="1" applyBorder="1" applyAlignment="1">
      <alignment vertical="top" wrapText="1"/>
    </xf>
    <xf numFmtId="43" fontId="1" fillId="2" borderId="0" xfId="7" applyFont="1" applyFill="1"/>
    <xf numFmtId="0" fontId="5" fillId="2" borderId="0" xfId="0" applyFont="1" applyFill="1" applyBorder="1" applyAlignment="1"/>
    <xf numFmtId="0" fontId="1" fillId="2" borderId="7" xfId="0" applyFont="1" applyFill="1" applyBorder="1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8" xfId="0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1" fillId="2" borderId="0" xfId="7" applyFont="1" applyFill="1" applyAlignment="1">
      <alignment vertical="center"/>
    </xf>
    <xf numFmtId="0" fontId="1" fillId="2" borderId="10" xfId="0" applyFont="1" applyFill="1" applyBorder="1"/>
    <xf numFmtId="1" fontId="5" fillId="2" borderId="2" xfId="1" applyNumberFormat="1" applyFont="1" applyFill="1" applyBorder="1"/>
    <xf numFmtId="0" fontId="19" fillId="2" borderId="2" xfId="0" applyNumberFormat="1" applyFont="1" applyFill="1" applyBorder="1" applyAlignment="1">
      <alignment horizontal="center" vertical="center" wrapText="1" readingOrder="1"/>
    </xf>
    <xf numFmtId="43" fontId="5" fillId="2" borderId="0" xfId="7" applyFont="1" applyFill="1" applyAlignment="1">
      <alignment horizontal="left" vertical="center" indent="1"/>
    </xf>
    <xf numFmtId="0" fontId="4" fillId="2" borderId="8" xfId="0" applyFont="1" applyFill="1" applyBorder="1"/>
    <xf numFmtId="165" fontId="5" fillId="2" borderId="11" xfId="2" applyNumberFormat="1" applyFont="1" applyFill="1" applyBorder="1" applyAlignment="1" applyProtection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2" xfId="1" applyFont="1" applyFill="1" applyBorder="1" applyAlignment="1">
      <alignment horizontal="left" indent="2"/>
    </xf>
    <xf numFmtId="0" fontId="14" fillId="2" borderId="2" xfId="0" applyNumberFormat="1" applyFont="1" applyFill="1" applyBorder="1" applyAlignment="1">
      <alignment horizontal="center" vertical="center" wrapText="1" readingOrder="1"/>
    </xf>
    <xf numFmtId="0" fontId="24" fillId="2" borderId="3" xfId="0" applyFont="1" applyFill="1" applyBorder="1" applyAlignment="1">
      <alignment horizontal="center" vertical="center"/>
    </xf>
    <xf numFmtId="43" fontId="2" fillId="2" borderId="0" xfId="7" applyFont="1" applyFill="1" applyAlignment="1">
      <alignment horizontal="left" vertical="center" indent="1"/>
    </xf>
    <xf numFmtId="0" fontId="25" fillId="2" borderId="3" xfId="0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left" indent="2"/>
    </xf>
    <xf numFmtId="0" fontId="5" fillId="2" borderId="3" xfId="0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left" indent="2"/>
    </xf>
    <xf numFmtId="165" fontId="5" fillId="2" borderId="2" xfId="4" applyNumberFormat="1" applyFont="1" applyFill="1" applyBorder="1" applyAlignment="1">
      <alignment horizontal="left"/>
    </xf>
    <xf numFmtId="0" fontId="4" fillId="2" borderId="10" xfId="0" applyFont="1" applyFill="1" applyBorder="1"/>
    <xf numFmtId="165" fontId="5" fillId="2" borderId="2" xfId="6" applyNumberFormat="1" applyFont="1" applyFill="1" applyBorder="1" applyAlignment="1"/>
    <xf numFmtId="0" fontId="1" fillId="2" borderId="0" xfId="0" applyFont="1" applyFill="1" applyBorder="1"/>
    <xf numFmtId="165" fontId="5" fillId="2" borderId="0" xfId="6" applyNumberFormat="1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vertical="center"/>
    </xf>
    <xf numFmtId="0" fontId="17" fillId="2" borderId="15" xfId="0" applyNumberFormat="1" applyFont="1" applyFill="1" applyBorder="1" applyAlignment="1">
      <alignment horizontal="right" vertical="center" wrapText="1" readingOrder="1"/>
    </xf>
    <xf numFmtId="165" fontId="9" fillId="2" borderId="0" xfId="6" applyNumberFormat="1" applyFont="1" applyFill="1" applyBorder="1" applyAlignment="1"/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43" fontId="2" fillId="2" borderId="0" xfId="7" applyFont="1" applyFill="1" applyBorder="1" applyAlignment="1"/>
    <xf numFmtId="164" fontId="2" fillId="2" borderId="0" xfId="0" applyNumberFormat="1" applyFont="1" applyFill="1" applyAlignment="1">
      <alignment horizontal="left" vertical="center" indent="1"/>
    </xf>
    <xf numFmtId="43" fontId="2" fillId="2" borderId="0" xfId="7" applyFont="1" applyFill="1"/>
    <xf numFmtId="43" fontId="2" fillId="2" borderId="0" xfId="7" applyFont="1" applyFill="1" applyBorder="1" applyAlignment="1">
      <alignment horizontal="center"/>
    </xf>
    <xf numFmtId="0" fontId="7" fillId="2" borderId="0" xfId="0" applyFont="1" applyFill="1" applyBorder="1" applyAlignment="1"/>
    <xf numFmtId="0" fontId="6" fillId="2" borderId="0" xfId="0" applyFont="1" applyFill="1" applyAlignment="1">
      <alignment horizontal="center" vertical="center"/>
    </xf>
    <xf numFmtId="43" fontId="6" fillId="2" borderId="0" xfId="7" applyFont="1" applyFill="1"/>
    <xf numFmtId="43" fontId="3" fillId="2" borderId="0" xfId="7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43" fontId="13" fillId="2" borderId="0" xfId="7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>
      <alignment horizontal="center" wrapText="1"/>
    </xf>
    <xf numFmtId="43" fontId="20" fillId="2" borderId="0" xfId="7" applyFont="1" applyFill="1"/>
    <xf numFmtId="0" fontId="20" fillId="2" borderId="0" xfId="0" applyFont="1" applyFill="1"/>
    <xf numFmtId="0" fontId="6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7" applyFont="1" applyFill="1" applyBorder="1" applyAlignment="1"/>
    <xf numFmtId="0" fontId="0" fillId="2" borderId="0" xfId="0" applyFill="1"/>
    <xf numFmtId="0" fontId="2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/>
    </xf>
    <xf numFmtId="43" fontId="0" fillId="2" borderId="0" xfId="7" applyFont="1" applyFill="1"/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3" fontId="0" fillId="2" borderId="0" xfId="7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3" fontId="12" fillId="2" borderId="0" xfId="7" applyFont="1" applyFill="1"/>
    <xf numFmtId="0" fontId="4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43" fontId="4" fillId="2" borderId="0" xfId="7" applyFont="1" applyFill="1"/>
    <xf numFmtId="0" fontId="21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3" fontId="2" fillId="2" borderId="0" xfId="7" applyFont="1" applyFill="1" applyBorder="1" applyAlignment="1">
      <alignment vertical="center"/>
    </xf>
    <xf numFmtId="43" fontId="5" fillId="2" borderId="0" xfId="7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165" fontId="2" fillId="2" borderId="0" xfId="6" applyNumberFormat="1" applyFont="1" applyFill="1" applyBorder="1" applyAlignment="1"/>
    <xf numFmtId="0" fontId="14" fillId="2" borderId="0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</cellXfs>
  <cellStyles count="8">
    <cellStyle name="Comma" xfId="7" builtinId="3"/>
    <cellStyle name="Normal" xfId="0" builtinId="0"/>
    <cellStyle name="Normal 220" xfId="1" xr:uid="{00000000-0005-0000-0000-000001000000}"/>
    <cellStyle name="Normal 4 44" xfId="3" xr:uid="{00000000-0005-0000-0000-000002000000}"/>
    <cellStyle name="Normal 5 44" xfId="4" xr:uid="{00000000-0005-0000-0000-000003000000}"/>
    <cellStyle name="Normal 6 2" xfId="5" xr:uid="{00000000-0005-0000-0000-000004000000}"/>
    <cellStyle name="Normal 8 2" xfId="6" xr:uid="{00000000-0005-0000-0000-000005000000}"/>
    <cellStyle name="Normal_MAA2005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55</xdr:row>
      <xdr:rowOff>142875</xdr:rowOff>
    </xdr:from>
    <xdr:to>
      <xdr:col>13</xdr:col>
      <xdr:colOff>76200</xdr:colOff>
      <xdr:row>60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820064" y="10661788"/>
          <a:ext cx="7224506" cy="858492"/>
          <a:chOff x="2114550" y="5915025"/>
          <a:chExt cx="4417450" cy="105046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139926" y="6470713"/>
            <a:ext cx="1296450" cy="90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722125" y="6481141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5246125" y="6485698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321951" y="6490667"/>
            <a:ext cx="1008355" cy="3570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931676" y="6500194"/>
            <a:ext cx="1016296" cy="37694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7101" y="6500194"/>
            <a:ext cx="951896" cy="4652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2114550" y="5915025"/>
            <a:ext cx="132302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219325" y="5943600"/>
            <a:ext cx="1128246" cy="283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3725577" y="5926569"/>
            <a:ext cx="1278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3810002" y="5943599"/>
            <a:ext cx="1238597" cy="2600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5237603" y="5926569"/>
            <a:ext cx="1269022" cy="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343526" y="5962653"/>
            <a:ext cx="1091098" cy="22944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857250</xdr:colOff>
      <xdr:row>55</xdr:row>
      <xdr:rowOff>9526</xdr:rowOff>
    </xdr:from>
    <xdr:to>
      <xdr:col>4</xdr:col>
      <xdr:colOff>19050</xdr:colOff>
      <xdr:row>57</xdr:row>
      <xdr:rowOff>95250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857250" y="7162801"/>
          <a:ext cx="571500" cy="5333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92015</xdr:colOff>
      <xdr:row>2</xdr:row>
      <xdr:rowOff>28575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0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142875</xdr:rowOff>
    </xdr:from>
    <xdr:to>
      <xdr:col>7</xdr:col>
      <xdr:colOff>1133474</xdr:colOff>
      <xdr:row>2</xdr:row>
      <xdr:rowOff>38100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677275" y="142875"/>
          <a:ext cx="666749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А-БТС-2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50132</xdr:colOff>
      <xdr:row>0</xdr:row>
      <xdr:rowOff>40105</xdr:rowOff>
    </xdr:from>
    <xdr:to>
      <xdr:col>2</xdr:col>
      <xdr:colOff>855245</xdr:colOff>
      <xdr:row>3</xdr:row>
      <xdr:rowOff>93746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0132" y="40105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369794</xdr:colOff>
      <xdr:row>46</xdr:row>
      <xdr:rowOff>138220</xdr:rowOff>
    </xdr:from>
    <xdr:to>
      <xdr:col>9</xdr:col>
      <xdr:colOff>880933</xdr:colOff>
      <xdr:row>51</xdr:row>
      <xdr:rowOff>37539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3000159" y="9245585"/>
          <a:ext cx="7251909" cy="976377"/>
          <a:chOff x="2114550" y="5662660"/>
          <a:chExt cx="4333875" cy="1013584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>
            <a:off x="2144860" y="6395176"/>
            <a:ext cx="123512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3599730" y="6406887"/>
            <a:ext cx="1326053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flipV="1">
            <a:off x="5238750" y="6391224"/>
            <a:ext cx="1198878" cy="5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2314576" y="6419849"/>
            <a:ext cx="952250" cy="2563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3924302" y="6429372"/>
            <a:ext cx="861434" cy="2351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5260599" y="6429372"/>
            <a:ext cx="1150364" cy="23515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2268468" y="5662660"/>
            <a:ext cx="981075" cy="22906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Б</a:t>
            </a:r>
            <a:r>
              <a:rPr lang="mn-MN" sz="1000">
                <a:latin typeface="Arial" pitchFamily="34" charset="0"/>
                <a:cs typeface="Arial" pitchFamily="34" charset="0"/>
              </a:rPr>
              <a:t>ТГ-ын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дарга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3810002" y="5943598"/>
            <a:ext cx="923357" cy="24077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CxnSpPr/>
        </xdr:nvCxnSpPr>
        <xdr:spPr>
          <a:xfrm flipV="1">
            <a:off x="5244036" y="5924554"/>
            <a:ext cx="1204389" cy="218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5343526" y="5962650"/>
            <a:ext cx="1006817" cy="23343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0</xdr:col>
      <xdr:colOff>984997</xdr:colOff>
      <xdr:row>47</xdr:row>
      <xdr:rowOff>22412</xdr:rowOff>
    </xdr:from>
    <xdr:to>
      <xdr:col>0</xdr:col>
      <xdr:colOff>1557617</xdr:colOff>
      <xdr:row>49</xdr:row>
      <xdr:rowOff>181427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 flipH="1">
          <a:off x="984997" y="8023412"/>
          <a:ext cx="572620" cy="6632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747982</xdr:colOff>
      <xdr:row>2</xdr:row>
      <xdr:rowOff>127419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0" y="0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605118</xdr:colOff>
      <xdr:row>48</xdr:row>
      <xdr:rowOff>14955</xdr:rowOff>
    </xdr:from>
    <xdr:to>
      <xdr:col>4</xdr:col>
      <xdr:colOff>376547</xdr:colOff>
      <xdr:row>48</xdr:row>
      <xdr:rowOff>235322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3265A80-8C34-4E35-AFBA-959487BCDBEA}"/>
            </a:ext>
          </a:extLst>
        </xdr:cNvPr>
        <xdr:cNvSpPr txBox="1"/>
      </xdr:nvSpPr>
      <xdr:spPr>
        <a:xfrm>
          <a:off x="3238500" y="10077837"/>
          <a:ext cx="1642812" cy="220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      (</a:t>
          </a:r>
          <a:r>
            <a:rPr lang="mn-MN" sz="1000">
              <a:latin typeface="Arial" pitchFamily="34" charset="0"/>
              <a:cs typeface="Arial" pitchFamily="34" charset="0"/>
            </a:rPr>
            <a:t>Албан</a:t>
          </a:r>
          <a:r>
            <a:rPr lang="mn-MN" sz="1000" baseline="0">
              <a:latin typeface="Arial" pitchFamily="34" charset="0"/>
              <a:cs typeface="Arial" pitchFamily="34" charset="0"/>
            </a:rPr>
            <a:t> тушаал</a:t>
          </a:r>
          <a:r>
            <a:rPr lang="en-US" sz="1000">
              <a:latin typeface="Arial" pitchFamily="34" charset="0"/>
              <a:cs typeface="Arial" pitchFamily="34" charset="0"/>
            </a:rPr>
            <a:t>)</a:t>
          </a:r>
        </a:p>
      </xdr:txBody>
    </xdr:sp>
    <xdr:clientData/>
  </xdr:twoCellAnchor>
  <xdr:twoCellAnchor>
    <xdr:from>
      <xdr:col>5</xdr:col>
      <xdr:colOff>717177</xdr:colOff>
      <xdr:row>46</xdr:row>
      <xdr:rowOff>145677</xdr:rowOff>
    </xdr:from>
    <xdr:to>
      <xdr:col>7</xdr:col>
      <xdr:colOff>410165</xdr:colOff>
      <xdr:row>47</xdr:row>
      <xdr:rowOff>175544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2168D8D-6A8F-4E8A-9F4D-38530BB2D0D8}"/>
            </a:ext>
          </a:extLst>
        </xdr:cNvPr>
        <xdr:cNvSpPr txBox="1"/>
      </xdr:nvSpPr>
      <xdr:spPr>
        <a:xfrm>
          <a:off x="6196853" y="9827559"/>
          <a:ext cx="1642812" cy="220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О</a:t>
          </a:r>
          <a:r>
            <a:rPr lang="mn-MN" sz="1000">
              <a:latin typeface="Arial" pitchFamily="34" charset="0"/>
              <a:cs typeface="Arial" pitchFamily="34" charset="0"/>
            </a:rPr>
            <a:t>.Гэрэл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723901</xdr:colOff>
      <xdr:row>48</xdr:row>
      <xdr:rowOff>242047</xdr:rowOff>
    </xdr:from>
    <xdr:to>
      <xdr:col>7</xdr:col>
      <xdr:colOff>416889</xdr:colOff>
      <xdr:row>49</xdr:row>
      <xdr:rowOff>148649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070BDAE-BE2B-4340-929F-BF3741C016EC}"/>
            </a:ext>
          </a:extLst>
        </xdr:cNvPr>
        <xdr:cNvSpPr txBox="1"/>
      </xdr:nvSpPr>
      <xdr:spPr>
        <a:xfrm>
          <a:off x="6203577" y="10304929"/>
          <a:ext cx="1642812" cy="220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Б</a:t>
          </a:r>
          <a:r>
            <a:rPr lang="mn-MN" sz="1000">
              <a:latin typeface="Arial" pitchFamily="34" charset="0"/>
              <a:cs typeface="Arial" pitchFamily="34" charset="0"/>
            </a:rPr>
            <a:t>_Ганзориг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616324</xdr:colOff>
      <xdr:row>48</xdr:row>
      <xdr:rowOff>205455</xdr:rowOff>
    </xdr:from>
    <xdr:to>
      <xdr:col>4</xdr:col>
      <xdr:colOff>387753</xdr:colOff>
      <xdr:row>49</xdr:row>
      <xdr:rowOff>112057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A1980A8-9A69-4585-9FC5-68DC06033245}"/>
            </a:ext>
          </a:extLst>
        </xdr:cNvPr>
        <xdr:cNvSpPr txBox="1"/>
      </xdr:nvSpPr>
      <xdr:spPr>
        <a:xfrm>
          <a:off x="3249706" y="10268337"/>
          <a:ext cx="1642812" cy="220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М</a:t>
          </a:r>
          <a:r>
            <a:rPr lang="mn-MN" sz="1000">
              <a:latin typeface="Arial" pitchFamily="34" charset="0"/>
              <a:cs typeface="Arial" pitchFamily="34" charset="0"/>
            </a:rPr>
            <a:t>эргэжилтэн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363461</xdr:colOff>
      <xdr:row>0</xdr:row>
      <xdr:rowOff>112641</xdr:rowOff>
    </xdr:from>
    <xdr:to>
      <xdr:col>17</xdr:col>
      <xdr:colOff>514984</xdr:colOff>
      <xdr:row>2</xdr:row>
      <xdr:rowOff>50182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569831" y="112641"/>
          <a:ext cx="764436" cy="268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700">
              <a:latin typeface="Arial" pitchFamily="34" charset="0"/>
              <a:cs typeface="Arial" pitchFamily="34" charset="0"/>
            </a:rPr>
            <a:t>  </a:t>
          </a:r>
          <a:r>
            <a:rPr lang="mn-MN" sz="900">
              <a:latin typeface="Arial" pitchFamily="34" charset="0"/>
              <a:cs typeface="Arial" pitchFamily="34" charset="0"/>
            </a:rPr>
            <a:t>А-БТС-3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47624</xdr:colOff>
      <xdr:row>0</xdr:row>
      <xdr:rowOff>72689</xdr:rowOff>
    </xdr:from>
    <xdr:to>
      <xdr:col>2</xdr:col>
      <xdr:colOff>485236</xdr:colOff>
      <xdr:row>3</xdr:row>
      <xdr:rowOff>161745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7624" y="72689"/>
          <a:ext cx="2854805" cy="70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2018 оны  10 дугаар  сарын 16-ны өдрийн А/646 тоот тушаалаар батлав</a:t>
          </a:r>
          <a:r>
            <a:rPr lang="mn-MN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lang="mn-MN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173932</xdr:colOff>
      <xdr:row>41</xdr:row>
      <xdr:rowOff>9288</xdr:rowOff>
    </xdr:from>
    <xdr:to>
      <xdr:col>3</xdr:col>
      <xdr:colOff>672353</xdr:colOff>
      <xdr:row>43</xdr:row>
      <xdr:rowOff>157370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 flipH="1">
          <a:off x="2468215" y="8018571"/>
          <a:ext cx="498421" cy="6450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1000">
              <a:solidFill>
                <a:schemeClr val="bg1">
                  <a:lumMod val="6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     тэмдэг</a:t>
          </a:r>
        </a:p>
      </xdr:txBody>
    </xdr:sp>
    <xdr:clientData/>
  </xdr:twoCellAnchor>
  <xdr:twoCellAnchor>
    <xdr:from>
      <xdr:col>5</xdr:col>
      <xdr:colOff>235326</xdr:colOff>
      <xdr:row>43</xdr:row>
      <xdr:rowOff>187805</xdr:rowOff>
    </xdr:from>
    <xdr:to>
      <xdr:col>12</xdr:col>
      <xdr:colOff>687456</xdr:colOff>
      <xdr:row>45</xdr:row>
      <xdr:rowOff>109114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4684862" y="8569805"/>
          <a:ext cx="5119380" cy="302309"/>
          <a:chOff x="2114550" y="5915025"/>
          <a:chExt cx="3449419" cy="373711"/>
        </a:xfrm>
      </xdr:grpSpPr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>
            <a:off x="2114550" y="5915025"/>
            <a:ext cx="886233" cy="33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2181557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V="1">
            <a:off x="3201941" y="5918357"/>
            <a:ext cx="942777" cy="619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3322424" y="5964077"/>
            <a:ext cx="963154" cy="324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 flipV="1">
            <a:off x="4356175" y="5918357"/>
            <a:ext cx="955918" cy="619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4438693" y="5962655"/>
            <a:ext cx="1125276" cy="3020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10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10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10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1000">
                <a:latin typeface="Arial" pitchFamily="34" charset="0"/>
                <a:cs typeface="Arial" pitchFamily="34" charset="0"/>
              </a:rPr>
              <a:t>)</a:t>
            </a:r>
            <a:r>
              <a:rPr lang="mn-MN" sz="1000">
                <a:latin typeface="Arial" pitchFamily="34" charset="0"/>
                <a:cs typeface="Arial" pitchFamily="34" charset="0"/>
              </a:rPr>
              <a:t>          </a:t>
            </a:r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5</xdr:col>
      <xdr:colOff>235326</xdr:colOff>
      <xdr:row>42</xdr:row>
      <xdr:rowOff>617</xdr:rowOff>
    </xdr:from>
    <xdr:to>
      <xdr:col>12</xdr:col>
      <xdr:colOff>347869</xdr:colOff>
      <xdr:row>42</xdr:row>
      <xdr:rowOff>257735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4684862" y="8083260"/>
          <a:ext cx="4779793" cy="257118"/>
          <a:chOff x="2114550" y="5915025"/>
          <a:chExt cx="4354252" cy="18857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2219325" y="5943600"/>
            <a:ext cx="981075" cy="13478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3810002" y="5943599"/>
            <a:ext cx="963154" cy="14108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5343526" y="5962653"/>
            <a:ext cx="1125276" cy="1409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12</xdr:col>
      <xdr:colOff>314742</xdr:colOff>
      <xdr:row>4</xdr:row>
      <xdr:rowOff>0</xdr:rowOff>
    </xdr:from>
    <xdr:ext cx="3676650" cy="533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9351068" y="96906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47624</xdr:colOff>
      <xdr:row>0</xdr:row>
      <xdr:rowOff>72689</xdr:rowOff>
    </xdr:from>
    <xdr:to>
      <xdr:col>3</xdr:col>
      <xdr:colOff>189257</xdr:colOff>
      <xdr:row>2</xdr:row>
      <xdr:rowOff>246210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47624" y="72689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705970</xdr:colOff>
      <xdr:row>0</xdr:row>
      <xdr:rowOff>28575</xdr:rowOff>
    </xdr:from>
    <xdr:to>
      <xdr:col>10</xdr:col>
      <xdr:colOff>627527</xdr:colOff>
      <xdr:row>1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269941" y="28575"/>
          <a:ext cx="750792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481852</xdr:colOff>
      <xdr:row>52</xdr:row>
      <xdr:rowOff>78441</xdr:rowOff>
    </xdr:from>
    <xdr:to>
      <xdr:col>0</xdr:col>
      <xdr:colOff>963705</xdr:colOff>
      <xdr:row>55</xdr:row>
      <xdr:rowOff>81135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481852" y="7182970"/>
          <a:ext cx="481853" cy="5405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55</xdr:row>
      <xdr:rowOff>9525</xdr:rowOff>
    </xdr:from>
    <xdr:to>
      <xdr:col>10</xdr:col>
      <xdr:colOff>100853</xdr:colOff>
      <xdr:row>57</xdr:row>
      <xdr:rowOff>663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pSpPr/>
      </xdr:nvGrpSpPr>
      <xdr:grpSpPr>
        <a:xfrm>
          <a:off x="3467100" y="9515475"/>
          <a:ext cx="8073278" cy="353088"/>
          <a:chOff x="2114550" y="5915025"/>
          <a:chExt cx="4354252" cy="353233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53</xdr:row>
      <xdr:rowOff>6350</xdr:rowOff>
    </xdr:from>
    <xdr:to>
      <xdr:col>10</xdr:col>
      <xdr:colOff>100853</xdr:colOff>
      <xdr:row>54</xdr:row>
      <xdr:rowOff>127663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3473450" y="9102725"/>
          <a:ext cx="8066928" cy="302288"/>
          <a:chOff x="2114550" y="5915025"/>
          <a:chExt cx="4354252" cy="353233"/>
        </a:xfrm>
      </xdr:grpSpPr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>
          <a:xfrm>
            <a:off x="3810002" y="5943599"/>
            <a:ext cx="963154" cy="2009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438977</xdr:colOff>
      <xdr:row>4</xdr:row>
      <xdr:rowOff>190505</xdr:rowOff>
    </xdr:from>
    <xdr:ext cx="3676650" cy="53340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5358847" y="944222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0</xdr:colOff>
      <xdr:row>0</xdr:row>
      <xdr:rowOff>34018</xdr:rowOff>
    </xdr:from>
    <xdr:to>
      <xdr:col>3</xdr:col>
      <xdr:colOff>123145</xdr:colOff>
      <xdr:row>2</xdr:row>
      <xdr:rowOff>164647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0" y="34018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0</xdr:colOff>
      <xdr:row>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96201" y="28575"/>
          <a:ext cx="1504949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0</xdr:col>
      <xdr:colOff>843802</xdr:colOff>
      <xdr:row>50</xdr:row>
      <xdr:rowOff>87966</xdr:rowOff>
    </xdr:from>
    <xdr:to>
      <xdr:col>0</xdr:col>
      <xdr:colOff>1325655</xdr:colOff>
      <xdr:row>53</xdr:row>
      <xdr:rowOff>90660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843802" y="7126941"/>
          <a:ext cx="481853" cy="545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3</xdr:col>
      <xdr:colOff>28575</xdr:colOff>
      <xdr:row>52</xdr:row>
      <xdr:rowOff>9525</xdr:rowOff>
    </xdr:from>
    <xdr:to>
      <xdr:col>9</xdr:col>
      <xdr:colOff>100853</xdr:colOff>
      <xdr:row>54</xdr:row>
      <xdr:rowOff>663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3876675" y="9191625"/>
          <a:ext cx="7054103" cy="353088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3</xdr:col>
      <xdr:colOff>34925</xdr:colOff>
      <xdr:row>49</xdr:row>
      <xdr:rowOff>191024</xdr:rowOff>
    </xdr:from>
    <xdr:to>
      <xdr:col>9</xdr:col>
      <xdr:colOff>100853</xdr:colOff>
      <xdr:row>51</xdr:row>
      <xdr:rowOff>15837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3883025" y="8801624"/>
          <a:ext cx="7047753" cy="215338"/>
          <a:chOff x="2114550" y="5915025"/>
          <a:chExt cx="4354252" cy="255789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>
            <a:off x="2219325" y="5943601"/>
            <a:ext cx="981075" cy="2085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500-000010000000}"/>
              </a:ext>
            </a:extLst>
          </xdr:cNvPr>
          <xdr:cNvSpPr txBox="1"/>
        </xdr:nvSpPr>
        <xdr:spPr>
          <a:xfrm>
            <a:off x="3810002" y="5943600"/>
            <a:ext cx="963154" cy="2085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oneCellAnchor>
    <xdr:from>
      <xdr:col>6</xdr:col>
      <xdr:colOff>161925</xdr:colOff>
      <xdr:row>4</xdr:row>
      <xdr:rowOff>161925</xdr:rowOff>
    </xdr:from>
    <xdr:ext cx="3676650" cy="53340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6515100" y="914400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29158</xdr:colOff>
      <xdr:row>0</xdr:row>
      <xdr:rowOff>58316</xdr:rowOff>
    </xdr:from>
    <xdr:to>
      <xdr:col>2</xdr:col>
      <xdr:colOff>786493</xdr:colOff>
      <xdr:row>2</xdr:row>
      <xdr:rowOff>174365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9158" y="58316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51</xdr:row>
      <xdr:rowOff>182219</xdr:rowOff>
    </xdr:from>
    <xdr:to>
      <xdr:col>0</xdr:col>
      <xdr:colOff>1228748</xdr:colOff>
      <xdr:row>55</xdr:row>
      <xdr:rowOff>6593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762000" y="7056784"/>
          <a:ext cx="466748" cy="5780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558657</xdr:colOff>
      <xdr:row>55</xdr:row>
      <xdr:rowOff>29765</xdr:rowOff>
    </xdr:from>
    <xdr:to>
      <xdr:col>7</xdr:col>
      <xdr:colOff>1275516</xdr:colOff>
      <xdr:row>57</xdr:row>
      <xdr:rowOff>662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3175961" y="9596178"/>
          <a:ext cx="6804577" cy="335332"/>
          <a:chOff x="2114550" y="5915025"/>
          <a:chExt cx="4354252" cy="353233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2219325" y="5943600"/>
            <a:ext cx="981075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53</xdr:row>
      <xdr:rowOff>6357</xdr:rowOff>
    </xdr:from>
    <xdr:to>
      <xdr:col>7</xdr:col>
      <xdr:colOff>1275516</xdr:colOff>
      <xdr:row>54</xdr:row>
      <xdr:rowOff>44937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3182311" y="9208335"/>
          <a:ext cx="6798227" cy="220798"/>
          <a:chOff x="2114550" y="5915025"/>
          <a:chExt cx="4354252" cy="255789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 txBox="1"/>
        </xdr:nvSpPr>
        <xdr:spPr>
          <a:xfrm>
            <a:off x="2219325" y="5943600"/>
            <a:ext cx="981075" cy="1976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/>
        </xdr:nvSpPr>
        <xdr:spPr>
          <a:xfrm>
            <a:off x="3810002" y="5943599"/>
            <a:ext cx="963154" cy="1976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600-00001200000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8456543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</a:t>
          </a:r>
          <a:r>
            <a:rPr lang="en-US" sz="900">
              <a:latin typeface="Arial" pitchFamily="34" charset="0"/>
              <a:cs typeface="Arial" pitchFamily="34" charset="0"/>
            </a:rPr>
            <a:t>6</a:t>
          </a: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5582483" y="935935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0</xdr:col>
      <xdr:colOff>19843</xdr:colOff>
      <xdr:row>0</xdr:row>
      <xdr:rowOff>59531</xdr:rowOff>
    </xdr:from>
    <xdr:to>
      <xdr:col>2</xdr:col>
      <xdr:colOff>772318</xdr:colOff>
      <xdr:row>3</xdr:row>
      <xdr:rowOff>18653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19843" y="59531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47624</xdr:rowOff>
    </xdr:from>
    <xdr:to>
      <xdr:col>2</xdr:col>
      <xdr:colOff>742950</xdr:colOff>
      <xdr:row>2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7625" y="47624"/>
          <a:ext cx="3371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Үндэсний статистикийн хорооны даргын зөвшөөрснөөр</a:t>
          </a:r>
          <a:r>
            <a:rPr lang="mn-MN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БСШУС-ын сайдын </a:t>
          </a:r>
          <a:r>
            <a:rPr lang="mn-MN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2018 оны  10 дугаар  сарын 04-ны өдрийн А/646 тоот тушаалаар батлав. </a:t>
          </a:r>
          <a:r>
            <a:rPr lang="mn-MN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670891</xdr:colOff>
      <xdr:row>0</xdr:row>
      <xdr:rowOff>49696</xdr:rowOff>
    </xdr:from>
    <xdr:to>
      <xdr:col>7</xdr:col>
      <xdr:colOff>1358346</xdr:colOff>
      <xdr:row>1</xdr:row>
      <xdr:rowOff>66261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8452816" y="49696"/>
          <a:ext cx="687455" cy="207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mn-MN" sz="900">
              <a:latin typeface="Arial" pitchFamily="34" charset="0"/>
              <a:cs typeface="Arial" pitchFamily="34" charset="0"/>
            </a:rPr>
            <a:t>А-БТС-7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5</xdr:col>
      <xdr:colOff>207070</xdr:colOff>
      <xdr:row>4</xdr:row>
      <xdr:rowOff>182218</xdr:rowOff>
    </xdr:from>
    <xdr:ext cx="3676650" cy="5334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5579170" y="934693"/>
          <a:ext cx="36766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pPr algn="just"/>
          <a:r>
            <a:rPr lang="mn-MN" sz="900">
              <a:latin typeface="Arial" pitchFamily="34" charset="0"/>
              <a:cs typeface="Arial" pitchFamily="34" charset="0"/>
            </a:rPr>
            <a:t>Биеийн тамир, спортын асуудал эрхэлсэн төрийн захиргааны төв байгууллага тухайн жилийн эцсийн мэдээг дараа оны 2-р сарын 15-ны дотор Үндэсний статистикийн хороонд цахим шуудан болон маягтаар ирүүлнэ. 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48</xdr:row>
      <xdr:rowOff>182219</xdr:rowOff>
    </xdr:from>
    <xdr:to>
      <xdr:col>0</xdr:col>
      <xdr:colOff>1228748</xdr:colOff>
      <xdr:row>52</xdr:row>
      <xdr:rowOff>6593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8DD3454A-3C72-486F-8C7A-73FBF76537F3}"/>
            </a:ext>
          </a:extLst>
        </xdr:cNvPr>
        <xdr:cNvSpPr txBox="1">
          <a:spLocks noChangeArrowheads="1"/>
        </xdr:cNvSpPr>
      </xdr:nvSpPr>
      <xdr:spPr bwMode="auto">
        <a:xfrm flipH="1">
          <a:off x="762000" y="17832044"/>
          <a:ext cx="466748" cy="5768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7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</a:t>
          </a:r>
          <a:r>
            <a:rPr lang="en-US" sz="90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  <xdr:twoCellAnchor>
    <xdr:from>
      <xdr:col>2</xdr:col>
      <xdr:colOff>549132</xdr:colOff>
      <xdr:row>52</xdr:row>
      <xdr:rowOff>171450</xdr:rowOff>
    </xdr:from>
    <xdr:to>
      <xdr:col>7</xdr:col>
      <xdr:colOff>608766</xdr:colOff>
      <xdr:row>54</xdr:row>
      <xdr:rowOff>162588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FBC6F64F-4C41-4237-BA87-5F95015850BA}"/>
            </a:ext>
          </a:extLst>
        </xdr:cNvPr>
        <xdr:cNvGrpSpPr/>
      </xdr:nvGrpSpPr>
      <xdr:grpSpPr>
        <a:xfrm>
          <a:off x="3473307" y="10077450"/>
          <a:ext cx="5650809" cy="372138"/>
          <a:chOff x="2114550" y="5915025"/>
          <a:chExt cx="4354252" cy="353233"/>
        </a:xfrm>
      </xdr:grpSpPr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9C84010D-A4D2-40B9-9FAE-4ABCE6CA8D27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F6EA6EBE-993A-4509-8F0A-C3AFAF3295E2}"/>
              </a:ext>
            </a:extLst>
          </xdr:cNvPr>
          <xdr:cNvSpPr txBox="1"/>
        </xdr:nvSpPr>
        <xdr:spPr>
          <a:xfrm>
            <a:off x="2219325" y="5943600"/>
            <a:ext cx="1166693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CF13558A-80EF-4285-80BE-D70995B7B852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79A47828-4AD6-47AB-B03A-A3112760761A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3882CF2C-399D-425D-B7B6-4F5BA57E75B5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AE898213-3392-44E9-89D1-E394428ACAE1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</xdr:col>
      <xdr:colOff>565007</xdr:colOff>
      <xdr:row>50</xdr:row>
      <xdr:rowOff>6364</xdr:rowOff>
    </xdr:from>
    <xdr:to>
      <xdr:col>7</xdr:col>
      <xdr:colOff>608766</xdr:colOff>
      <xdr:row>51</xdr:row>
      <xdr:rowOff>127677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63D98214-9650-4249-A30F-51BE525D2DB6}"/>
            </a:ext>
          </a:extLst>
        </xdr:cNvPr>
        <xdr:cNvGrpSpPr/>
      </xdr:nvGrpSpPr>
      <xdr:grpSpPr>
        <a:xfrm>
          <a:off x="3489182" y="9531364"/>
          <a:ext cx="5634934" cy="311813"/>
          <a:chOff x="2114550" y="5915025"/>
          <a:chExt cx="4354252" cy="353232"/>
        </a:xfrm>
      </xdr:grpSpPr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7B244097-67B9-4C52-8129-73C23F57F6E5}"/>
              </a:ext>
            </a:extLst>
          </xdr:cNvPr>
          <xdr:cNvCxnSpPr/>
        </xdr:nvCxnSpPr>
        <xdr:spPr>
          <a:xfrm>
            <a:off x="2114550" y="5915025"/>
            <a:ext cx="12477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EF467406-4C0D-474A-9616-1E39FC1CAC45}"/>
              </a:ext>
            </a:extLst>
          </xdr:cNvPr>
          <xdr:cNvSpPr txBox="1"/>
        </xdr:nvSpPr>
        <xdr:spPr>
          <a:xfrm>
            <a:off x="2244991" y="5974387"/>
            <a:ext cx="981075" cy="2114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45" name="Straight Connector 44">
            <a:extLst>
              <a:ext uri="{FF2B5EF4-FFF2-40B4-BE49-F238E27FC236}">
                <a16:creationId xmlns:a16="http://schemas.microsoft.com/office/drawing/2014/main" id="{26BEEC81-E0C6-402C-AA98-D4359984D0E8}"/>
              </a:ext>
            </a:extLst>
          </xdr:cNvPr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31C8CE15-9D52-4A93-BCBB-E3359780D672}"/>
              </a:ext>
            </a:extLst>
          </xdr:cNvPr>
          <xdr:cNvSpPr txBox="1"/>
        </xdr:nvSpPr>
        <xdr:spPr>
          <a:xfrm>
            <a:off x="3810002" y="5943599"/>
            <a:ext cx="963154" cy="3246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47" name="Straight Connector 46">
            <a:extLst>
              <a:ext uri="{FF2B5EF4-FFF2-40B4-BE49-F238E27FC236}">
                <a16:creationId xmlns:a16="http://schemas.microsoft.com/office/drawing/2014/main" id="{65F50E1A-C7E5-468E-B356-88D9F88B7982}"/>
              </a:ext>
            </a:extLst>
          </xdr:cNvPr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841D23E5-010C-4998-848A-38B6E05FBD70}"/>
              </a:ext>
            </a:extLst>
          </xdr:cNvPr>
          <xdr:cNvSpPr txBox="1"/>
        </xdr:nvSpPr>
        <xdr:spPr>
          <a:xfrm>
            <a:off x="5343526" y="5962653"/>
            <a:ext cx="1125276" cy="208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           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4</xdr:col>
      <xdr:colOff>977758</xdr:colOff>
      <xdr:row>51</xdr:row>
      <xdr:rowOff>133349</xdr:rowOff>
    </xdr:from>
    <xdr:to>
      <xdr:col>5</xdr:col>
      <xdr:colOff>1095375</xdr:colOff>
      <xdr:row>52</xdr:row>
      <xdr:rowOff>133349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F7018AA8-DDC4-40A1-AEC3-13F5E4A28612}"/>
            </a:ext>
          </a:extLst>
        </xdr:cNvPr>
        <xdr:cNvSpPr txBox="1"/>
      </xdr:nvSpPr>
      <xdr:spPr>
        <a:xfrm>
          <a:off x="5845033" y="18354674"/>
          <a:ext cx="1270142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" pitchFamily="34" charset="0"/>
              <a:cs typeface="Arial" pitchFamily="34" charset="0"/>
            </a:rPr>
            <a:t>Б</a:t>
          </a:r>
          <a:r>
            <a:rPr lang="mn-MN" sz="900">
              <a:latin typeface="Arial" pitchFamily="34" charset="0"/>
              <a:cs typeface="Arial" pitchFamily="34" charset="0"/>
            </a:rPr>
            <a:t>.Ганзориг</a:t>
          </a:r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S63"/>
  <sheetViews>
    <sheetView tabSelected="1" view="pageBreakPreview" topLeftCell="B35" zoomScale="115" zoomScaleNormal="100" zoomScaleSheetLayoutView="115" zoomScalePageLayoutView="70" workbookViewId="0">
      <selection activeCell="B52" sqref="B52"/>
    </sheetView>
  </sheetViews>
  <sheetFormatPr defaultRowHeight="12.75"/>
  <cols>
    <col min="1" max="1" width="9.140625" style="40" hidden="1" customWidth="1"/>
    <col min="2" max="2" width="30.5703125" style="40" customWidth="1"/>
    <col min="3" max="3" width="6" style="40" customWidth="1"/>
    <col min="4" max="4" width="19.7109375" style="40" customWidth="1"/>
    <col min="5" max="5" width="11.28515625" style="40" customWidth="1"/>
    <col min="6" max="6" width="10.42578125" style="40" customWidth="1"/>
    <col min="7" max="7" width="12.85546875" style="40" customWidth="1"/>
    <col min="8" max="8" width="19.85546875" style="40" customWidth="1"/>
    <col min="9" max="9" width="12.85546875" style="40" customWidth="1"/>
    <col min="10" max="10" width="14.5703125" style="40" customWidth="1"/>
    <col min="11" max="11" width="15.85546875" style="40" customWidth="1"/>
    <col min="12" max="12" width="8.85546875" style="40" customWidth="1"/>
    <col min="13" max="13" width="16.5703125" style="40" customWidth="1"/>
    <col min="14" max="14" width="10.5703125" style="40" customWidth="1"/>
    <col min="15" max="15" width="12.85546875" style="40" customWidth="1"/>
    <col min="16" max="16" width="10.42578125" style="40" customWidth="1"/>
    <col min="17" max="17" width="1.85546875" style="69" customWidth="1"/>
    <col min="18" max="18" width="12.85546875" style="40" customWidth="1"/>
    <col min="19" max="16384" width="9.140625" style="40"/>
  </cols>
  <sheetData>
    <row r="1" spans="1:18" ht="27" customHeight="1">
      <c r="B1" s="170"/>
      <c r="C1" s="170"/>
      <c r="D1" s="170"/>
      <c r="E1" s="62"/>
      <c r="F1" s="62"/>
      <c r="G1" s="63"/>
      <c r="H1" s="63"/>
      <c r="I1" s="63"/>
      <c r="J1" s="61"/>
      <c r="K1" s="61"/>
      <c r="P1" s="64" t="s">
        <v>83</v>
      </c>
      <c r="Q1" s="65"/>
    </row>
    <row r="2" spans="1:18" ht="10.5" customHeight="1">
      <c r="C2" s="52"/>
      <c r="D2" s="52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  <c r="Q2" s="68"/>
      <c r="R2" s="66"/>
    </row>
    <row r="3" spans="1:18" ht="9.75" customHeight="1">
      <c r="C3" s="52"/>
      <c r="D3" s="52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  <c r="Q3" s="68"/>
      <c r="R3" s="66"/>
    </row>
    <row r="4" spans="1:18" ht="10.5" hidden="1" customHeight="1">
      <c r="B4" s="168" t="s">
        <v>113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</row>
    <row r="5" spans="1:18" ht="10.5" customHeight="1"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8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8" ht="10.5" customHeight="1">
      <c r="C7" s="52"/>
      <c r="D7" s="52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  <c r="Q7" s="68"/>
      <c r="R7" s="66"/>
    </row>
    <row r="8" spans="1:18" ht="46.5" customHeight="1">
      <c r="C8" s="52"/>
      <c r="D8" s="52"/>
      <c r="E8" s="66"/>
      <c r="F8" s="66"/>
      <c r="G8" s="66"/>
      <c r="H8" s="66"/>
      <c r="I8" s="66"/>
      <c r="J8" s="66"/>
      <c r="K8" s="66"/>
      <c r="L8" s="172" t="s">
        <v>97</v>
      </c>
      <c r="M8" s="172"/>
      <c r="N8" s="172"/>
      <c r="O8" s="172"/>
      <c r="P8" s="172"/>
      <c r="Q8" s="68"/>
      <c r="R8" s="66"/>
    </row>
    <row r="9" spans="1:18">
      <c r="C9" s="70"/>
      <c r="D9" s="70"/>
      <c r="E9" s="61"/>
      <c r="F9" s="61"/>
      <c r="G9" s="61"/>
      <c r="H9" s="61"/>
      <c r="I9" s="61"/>
      <c r="J9" s="61"/>
      <c r="K9" s="61"/>
      <c r="L9" s="61"/>
      <c r="M9" s="61"/>
      <c r="O9" s="61"/>
      <c r="P9" s="61"/>
    </row>
    <row r="10" spans="1:18">
      <c r="A10" s="71"/>
      <c r="B10" s="169" t="s">
        <v>0</v>
      </c>
      <c r="C10" s="169" t="s">
        <v>1</v>
      </c>
      <c r="D10" s="165" t="s">
        <v>67</v>
      </c>
      <c r="E10" s="175" t="s">
        <v>96</v>
      </c>
      <c r="F10" s="72"/>
      <c r="G10" s="169" t="s">
        <v>84</v>
      </c>
      <c r="H10" s="169"/>
      <c r="I10" s="169"/>
      <c r="J10" s="169"/>
      <c r="K10" s="169"/>
      <c r="L10" s="169"/>
      <c r="M10" s="169"/>
      <c r="N10" s="169"/>
      <c r="O10" s="162" t="s">
        <v>77</v>
      </c>
      <c r="P10" s="73"/>
    </row>
    <row r="11" spans="1:18" ht="15" customHeight="1">
      <c r="A11" s="74"/>
      <c r="B11" s="169"/>
      <c r="C11" s="169"/>
      <c r="D11" s="167"/>
      <c r="E11" s="175"/>
      <c r="F11" s="175" t="s">
        <v>2</v>
      </c>
      <c r="G11" s="169" t="s">
        <v>76</v>
      </c>
      <c r="H11" s="169" t="s">
        <v>38</v>
      </c>
      <c r="I11" s="174" t="s">
        <v>39</v>
      </c>
      <c r="J11" s="174" t="s">
        <v>40</v>
      </c>
      <c r="K11" s="169" t="s">
        <v>41</v>
      </c>
      <c r="L11" s="174" t="s">
        <v>42</v>
      </c>
      <c r="M11" s="169" t="s">
        <v>43</v>
      </c>
      <c r="N11" s="174" t="s">
        <v>44</v>
      </c>
      <c r="O11" s="163"/>
      <c r="P11" s="165" t="s">
        <v>2</v>
      </c>
    </row>
    <row r="12" spans="1:18" ht="17.25" customHeight="1">
      <c r="A12" s="74"/>
      <c r="B12" s="165"/>
      <c r="C12" s="169"/>
      <c r="D12" s="166"/>
      <c r="E12" s="175"/>
      <c r="F12" s="175"/>
      <c r="G12" s="169"/>
      <c r="H12" s="169"/>
      <c r="I12" s="174"/>
      <c r="J12" s="174"/>
      <c r="K12" s="169"/>
      <c r="L12" s="174"/>
      <c r="M12" s="169"/>
      <c r="N12" s="174"/>
      <c r="O12" s="164"/>
      <c r="P12" s="166"/>
    </row>
    <row r="13" spans="1:18" s="48" customFormat="1">
      <c r="A13" s="75"/>
      <c r="B13" s="76"/>
      <c r="C13" s="34" t="s">
        <v>4</v>
      </c>
      <c r="D13" s="77">
        <v>1</v>
      </c>
      <c r="E13" s="34">
        <v>2</v>
      </c>
      <c r="F13" s="77">
        <v>3</v>
      </c>
      <c r="G13" s="34">
        <v>4</v>
      </c>
      <c r="H13" s="77">
        <v>5</v>
      </c>
      <c r="I13" s="34">
        <v>6</v>
      </c>
      <c r="J13" s="77">
        <v>7</v>
      </c>
      <c r="K13" s="34">
        <v>8</v>
      </c>
      <c r="L13" s="77">
        <v>9</v>
      </c>
      <c r="M13" s="34">
        <v>10</v>
      </c>
      <c r="N13" s="77">
        <v>11</v>
      </c>
      <c r="O13" s="34">
        <v>12</v>
      </c>
      <c r="P13" s="78">
        <v>13</v>
      </c>
      <c r="Q13" s="79"/>
    </row>
    <row r="14" spans="1:18" ht="15" customHeight="1">
      <c r="A14" s="80"/>
      <c r="B14" s="81" t="s">
        <v>100</v>
      </c>
      <c r="C14" s="35">
        <v>1</v>
      </c>
      <c r="D14" s="82">
        <f>D15+D21+D28+D36+D40</f>
        <v>33</v>
      </c>
      <c r="E14" s="82">
        <f>+E15+E21+E28+E36+E40</f>
        <v>770</v>
      </c>
      <c r="F14" s="82">
        <f t="shared" ref="F14:P14" si="0">+F15+F21+F28+F36+F40</f>
        <v>325</v>
      </c>
      <c r="G14" s="82">
        <f t="shared" si="0"/>
        <v>48</v>
      </c>
      <c r="H14" s="82">
        <f t="shared" si="0"/>
        <v>79</v>
      </c>
      <c r="I14" s="82">
        <f t="shared" si="0"/>
        <v>97</v>
      </c>
      <c r="J14" s="82">
        <f t="shared" si="0"/>
        <v>154</v>
      </c>
      <c r="K14" s="82">
        <f t="shared" si="0"/>
        <v>60</v>
      </c>
      <c r="L14" s="82">
        <f t="shared" si="0"/>
        <v>17</v>
      </c>
      <c r="M14" s="82">
        <f t="shared" si="0"/>
        <v>284</v>
      </c>
      <c r="N14" s="82">
        <f t="shared" si="0"/>
        <v>31</v>
      </c>
      <c r="O14" s="82">
        <f t="shared" si="0"/>
        <v>11</v>
      </c>
      <c r="P14" s="82">
        <f t="shared" si="0"/>
        <v>3</v>
      </c>
      <c r="Q14" s="83">
        <f>+SUM(G14:N14)-E14</f>
        <v>0</v>
      </c>
    </row>
    <row r="15" spans="1:18" s="87" customFormat="1" ht="15" customHeight="1">
      <c r="A15" s="84"/>
      <c r="B15" s="85" t="s">
        <v>129</v>
      </c>
      <c r="C15" s="86">
        <v>2</v>
      </c>
      <c r="D15" s="82">
        <f>+SUM(D16:D20)</f>
        <v>5</v>
      </c>
      <c r="E15" s="82">
        <f t="shared" ref="E15:P15" si="1">+SUM(E16:E20)</f>
        <v>103</v>
      </c>
      <c r="F15" s="82">
        <f t="shared" si="1"/>
        <v>35</v>
      </c>
      <c r="G15" s="82">
        <f t="shared" si="1"/>
        <v>5</v>
      </c>
      <c r="H15" s="82">
        <f t="shared" si="1"/>
        <v>12</v>
      </c>
      <c r="I15" s="82">
        <f t="shared" si="1"/>
        <v>5</v>
      </c>
      <c r="J15" s="82">
        <f t="shared" si="1"/>
        <v>28</v>
      </c>
      <c r="K15" s="82">
        <f t="shared" si="1"/>
        <v>7</v>
      </c>
      <c r="L15" s="82">
        <f t="shared" si="1"/>
        <v>0</v>
      </c>
      <c r="M15" s="82">
        <f t="shared" si="1"/>
        <v>37</v>
      </c>
      <c r="N15" s="82">
        <f t="shared" si="1"/>
        <v>9</v>
      </c>
      <c r="O15" s="82">
        <f t="shared" si="1"/>
        <v>3</v>
      </c>
      <c r="P15" s="82">
        <f t="shared" si="1"/>
        <v>2</v>
      </c>
      <c r="Q15" s="83">
        <f>+SUM(G15:N15)-E15</f>
        <v>0</v>
      </c>
    </row>
    <row r="16" spans="1:18" ht="15" customHeight="1">
      <c r="A16" s="74"/>
      <c r="B16" s="88" t="s">
        <v>5</v>
      </c>
      <c r="C16" s="35">
        <v>3</v>
      </c>
      <c r="D16" s="89">
        <v>1</v>
      </c>
      <c r="E16" s="89">
        <v>20</v>
      </c>
      <c r="F16" s="89">
        <v>6</v>
      </c>
      <c r="G16" s="90">
        <v>1</v>
      </c>
      <c r="H16" s="90">
        <v>2</v>
      </c>
      <c r="I16" s="90">
        <v>1</v>
      </c>
      <c r="J16" s="90">
        <v>7</v>
      </c>
      <c r="K16" s="90">
        <v>1</v>
      </c>
      <c r="L16" s="90">
        <v>0</v>
      </c>
      <c r="M16" s="90">
        <v>4</v>
      </c>
      <c r="N16" s="90">
        <v>4</v>
      </c>
      <c r="O16" s="89">
        <v>0</v>
      </c>
      <c r="P16" s="89">
        <v>0</v>
      </c>
      <c r="Q16" s="91">
        <f t="shared" ref="Q16:Q53" si="2">+SUM(G16:N16)-E16</f>
        <v>0</v>
      </c>
    </row>
    <row r="17" spans="1:17" ht="15" customHeight="1">
      <c r="A17" s="74"/>
      <c r="B17" s="88" t="s">
        <v>6</v>
      </c>
      <c r="C17" s="35">
        <v>4</v>
      </c>
      <c r="D17" s="89">
        <v>1</v>
      </c>
      <c r="E17" s="89">
        <v>19</v>
      </c>
      <c r="F17" s="89">
        <v>6</v>
      </c>
      <c r="G17" s="92">
        <v>1</v>
      </c>
      <c r="H17" s="92">
        <v>3</v>
      </c>
      <c r="I17" s="92">
        <v>1</v>
      </c>
      <c r="J17" s="92">
        <v>4</v>
      </c>
      <c r="K17" s="92">
        <v>2</v>
      </c>
      <c r="L17" s="92">
        <v>0</v>
      </c>
      <c r="M17" s="92">
        <v>8</v>
      </c>
      <c r="N17" s="92"/>
      <c r="O17" s="89">
        <v>0</v>
      </c>
      <c r="P17" s="89">
        <v>0</v>
      </c>
      <c r="Q17" s="91">
        <f t="shared" si="2"/>
        <v>0</v>
      </c>
    </row>
    <row r="18" spans="1:17" ht="15" customHeight="1">
      <c r="A18" s="74"/>
      <c r="B18" s="88" t="s">
        <v>7</v>
      </c>
      <c r="C18" s="35">
        <v>5</v>
      </c>
      <c r="D18" s="89">
        <v>1</v>
      </c>
      <c r="E18" s="89">
        <v>17</v>
      </c>
      <c r="F18" s="89">
        <v>6</v>
      </c>
      <c r="G18" s="89">
        <v>1</v>
      </c>
      <c r="H18" s="89">
        <v>2</v>
      </c>
      <c r="I18" s="89">
        <v>1</v>
      </c>
      <c r="J18" s="89">
        <v>5</v>
      </c>
      <c r="K18" s="89">
        <v>1</v>
      </c>
      <c r="L18" s="89">
        <v>0</v>
      </c>
      <c r="M18" s="89">
        <v>7</v>
      </c>
      <c r="N18" s="89">
        <v>0</v>
      </c>
      <c r="O18" s="89">
        <v>1</v>
      </c>
      <c r="P18" s="89">
        <v>0</v>
      </c>
      <c r="Q18" s="91">
        <f t="shared" si="2"/>
        <v>0</v>
      </c>
    </row>
    <row r="19" spans="1:17" ht="15" customHeight="1">
      <c r="A19" s="80"/>
      <c r="B19" s="88" t="s">
        <v>8</v>
      </c>
      <c r="C19" s="35">
        <v>6</v>
      </c>
      <c r="D19" s="89">
        <v>1</v>
      </c>
      <c r="E19" s="89">
        <f>G19+H19+I19+J19+K19+L19+M19+N19</f>
        <v>25</v>
      </c>
      <c r="F19" s="89">
        <v>8</v>
      </c>
      <c r="G19" s="89">
        <v>1</v>
      </c>
      <c r="H19" s="89">
        <v>2</v>
      </c>
      <c r="I19" s="89">
        <v>2</v>
      </c>
      <c r="J19" s="89">
        <v>4</v>
      </c>
      <c r="K19" s="89">
        <v>3</v>
      </c>
      <c r="L19" s="89">
        <v>0</v>
      </c>
      <c r="M19" s="89">
        <v>8</v>
      </c>
      <c r="N19" s="89">
        <v>5</v>
      </c>
      <c r="O19" s="89">
        <v>1</v>
      </c>
      <c r="P19" s="89">
        <v>1</v>
      </c>
      <c r="Q19" s="91">
        <f t="shared" si="2"/>
        <v>0</v>
      </c>
    </row>
    <row r="20" spans="1:17" ht="15" customHeight="1">
      <c r="A20" s="74"/>
      <c r="B20" s="93" t="s">
        <v>9</v>
      </c>
      <c r="C20" s="35">
        <v>7</v>
      </c>
      <c r="D20" s="89">
        <v>1</v>
      </c>
      <c r="E20" s="89">
        <v>22</v>
      </c>
      <c r="F20" s="89">
        <v>9</v>
      </c>
      <c r="G20" s="89">
        <v>1</v>
      </c>
      <c r="H20" s="89">
        <v>3</v>
      </c>
      <c r="I20" s="89">
        <v>0</v>
      </c>
      <c r="J20" s="89">
        <v>8</v>
      </c>
      <c r="K20" s="89">
        <v>0</v>
      </c>
      <c r="L20" s="89">
        <v>0</v>
      </c>
      <c r="M20" s="89">
        <v>10</v>
      </c>
      <c r="N20" s="89">
        <v>0</v>
      </c>
      <c r="O20" s="89">
        <v>1</v>
      </c>
      <c r="P20" s="89">
        <v>1</v>
      </c>
      <c r="Q20" s="91">
        <f t="shared" si="2"/>
        <v>0</v>
      </c>
    </row>
    <row r="21" spans="1:17" s="87" customFormat="1" ht="15" customHeight="1">
      <c r="A21" s="84"/>
      <c r="B21" s="25" t="s">
        <v>130</v>
      </c>
      <c r="C21" s="94">
        <v>8</v>
      </c>
      <c r="D21" s="82">
        <f>SUM(D22:D27)</f>
        <v>6</v>
      </c>
      <c r="E21" s="82">
        <f t="shared" ref="E21:P21" si="3">SUM(E22:E27)</f>
        <v>170</v>
      </c>
      <c r="F21" s="82">
        <f t="shared" si="3"/>
        <v>70</v>
      </c>
      <c r="G21" s="82">
        <f t="shared" si="3"/>
        <v>12</v>
      </c>
      <c r="H21" s="82">
        <f t="shared" si="3"/>
        <v>15</v>
      </c>
      <c r="I21" s="82">
        <f t="shared" si="3"/>
        <v>13</v>
      </c>
      <c r="J21" s="82">
        <f t="shared" si="3"/>
        <v>30</v>
      </c>
      <c r="K21" s="82">
        <f t="shared" si="3"/>
        <v>14</v>
      </c>
      <c r="L21" s="82">
        <f t="shared" si="3"/>
        <v>1</v>
      </c>
      <c r="M21" s="82">
        <f t="shared" si="3"/>
        <v>72</v>
      </c>
      <c r="N21" s="82">
        <f t="shared" si="3"/>
        <v>13</v>
      </c>
      <c r="O21" s="82">
        <f t="shared" si="3"/>
        <v>6</v>
      </c>
      <c r="P21" s="82">
        <f t="shared" si="3"/>
        <v>1</v>
      </c>
      <c r="Q21" s="83">
        <f t="shared" si="2"/>
        <v>0</v>
      </c>
    </row>
    <row r="22" spans="1:17" ht="15" customHeight="1">
      <c r="A22" s="74"/>
      <c r="B22" s="88" t="s">
        <v>10</v>
      </c>
      <c r="C22" s="35">
        <v>9</v>
      </c>
      <c r="D22" s="89">
        <v>1</v>
      </c>
      <c r="E22" s="89">
        <v>26</v>
      </c>
      <c r="F22" s="89">
        <v>8</v>
      </c>
      <c r="G22" s="89">
        <v>4</v>
      </c>
      <c r="H22" s="89">
        <v>3</v>
      </c>
      <c r="I22" s="89">
        <v>1</v>
      </c>
      <c r="J22" s="89">
        <v>6</v>
      </c>
      <c r="K22" s="89">
        <v>2</v>
      </c>
      <c r="L22" s="89">
        <v>0</v>
      </c>
      <c r="M22" s="89">
        <v>10</v>
      </c>
      <c r="N22" s="89">
        <v>0</v>
      </c>
      <c r="O22" s="89">
        <v>1</v>
      </c>
      <c r="P22" s="89">
        <v>0</v>
      </c>
      <c r="Q22" s="91">
        <f t="shared" si="2"/>
        <v>0</v>
      </c>
    </row>
    <row r="23" spans="1:17" ht="15" customHeight="1">
      <c r="A23" s="74"/>
      <c r="B23" s="88" t="s">
        <v>11</v>
      </c>
      <c r="C23" s="35">
        <v>10</v>
      </c>
      <c r="D23" s="89">
        <v>1</v>
      </c>
      <c r="E23" s="89">
        <v>29</v>
      </c>
      <c r="F23" s="89">
        <v>13</v>
      </c>
      <c r="G23" s="36">
        <v>1</v>
      </c>
      <c r="H23" s="36">
        <v>2</v>
      </c>
      <c r="I23" s="36">
        <v>2</v>
      </c>
      <c r="J23" s="36">
        <v>7</v>
      </c>
      <c r="K23" s="36">
        <v>0</v>
      </c>
      <c r="L23" s="36">
        <v>0</v>
      </c>
      <c r="M23" s="36">
        <v>10</v>
      </c>
      <c r="N23" s="36">
        <v>7</v>
      </c>
      <c r="O23" s="89">
        <v>1</v>
      </c>
      <c r="P23" s="89">
        <v>0</v>
      </c>
      <c r="Q23" s="91">
        <f t="shared" si="2"/>
        <v>0</v>
      </c>
    </row>
    <row r="24" spans="1:17" ht="15" customHeight="1">
      <c r="A24" s="74"/>
      <c r="B24" s="88" t="s">
        <v>12</v>
      </c>
      <c r="C24" s="35">
        <v>11</v>
      </c>
      <c r="D24" s="89">
        <v>1</v>
      </c>
      <c r="E24" s="89">
        <v>28</v>
      </c>
      <c r="F24" s="89">
        <v>14</v>
      </c>
      <c r="G24" s="36">
        <v>1</v>
      </c>
      <c r="H24" s="36">
        <v>4</v>
      </c>
      <c r="I24" s="36">
        <v>1</v>
      </c>
      <c r="J24" s="36">
        <v>5</v>
      </c>
      <c r="K24" s="36">
        <v>4</v>
      </c>
      <c r="L24" s="36">
        <v>1</v>
      </c>
      <c r="M24" s="36">
        <v>11</v>
      </c>
      <c r="N24" s="36">
        <v>1</v>
      </c>
      <c r="O24" s="89">
        <v>0</v>
      </c>
      <c r="P24" s="89">
        <v>0</v>
      </c>
      <c r="Q24" s="91">
        <f t="shared" si="2"/>
        <v>0</v>
      </c>
    </row>
    <row r="25" spans="1:17" ht="15" customHeight="1">
      <c r="A25" s="74"/>
      <c r="B25" s="88" t="s">
        <v>13</v>
      </c>
      <c r="C25" s="35">
        <v>12</v>
      </c>
      <c r="D25" s="89">
        <v>1</v>
      </c>
      <c r="E25" s="89">
        <v>29</v>
      </c>
      <c r="F25" s="89">
        <v>13</v>
      </c>
      <c r="G25" s="89">
        <v>3</v>
      </c>
      <c r="H25" s="89">
        <v>2</v>
      </c>
      <c r="I25" s="89">
        <v>7</v>
      </c>
      <c r="J25" s="89">
        <v>0</v>
      </c>
      <c r="K25" s="89">
        <v>0</v>
      </c>
      <c r="L25" s="89">
        <v>0</v>
      </c>
      <c r="M25" s="89">
        <v>17</v>
      </c>
      <c r="N25" s="89">
        <v>0</v>
      </c>
      <c r="O25" s="89">
        <v>3</v>
      </c>
      <c r="P25" s="89">
        <v>1</v>
      </c>
      <c r="Q25" s="91">
        <f t="shared" si="2"/>
        <v>0</v>
      </c>
    </row>
    <row r="26" spans="1:17" ht="15" customHeight="1">
      <c r="A26" s="74"/>
      <c r="B26" s="88" t="s">
        <v>14</v>
      </c>
      <c r="C26" s="35">
        <v>13</v>
      </c>
      <c r="D26" s="89">
        <v>1</v>
      </c>
      <c r="E26" s="89">
        <v>35</v>
      </c>
      <c r="F26" s="89">
        <v>12</v>
      </c>
      <c r="G26" s="89">
        <v>2</v>
      </c>
      <c r="H26" s="89">
        <v>3</v>
      </c>
      <c r="I26" s="89">
        <v>2</v>
      </c>
      <c r="J26" s="89">
        <v>6</v>
      </c>
      <c r="K26" s="89">
        <v>5</v>
      </c>
      <c r="L26" s="89">
        <v>0</v>
      </c>
      <c r="M26" s="89">
        <v>12</v>
      </c>
      <c r="N26" s="89">
        <v>5</v>
      </c>
      <c r="O26" s="89">
        <v>0</v>
      </c>
      <c r="P26" s="89">
        <v>0</v>
      </c>
      <c r="Q26" s="91">
        <f t="shared" si="2"/>
        <v>0</v>
      </c>
    </row>
    <row r="27" spans="1:17" ht="15" customHeight="1">
      <c r="A27" s="74"/>
      <c r="B27" s="95" t="s">
        <v>15</v>
      </c>
      <c r="C27" s="35">
        <v>14</v>
      </c>
      <c r="D27" s="89">
        <v>1</v>
      </c>
      <c r="E27" s="89">
        <v>23</v>
      </c>
      <c r="F27" s="89">
        <v>10</v>
      </c>
      <c r="G27" s="89">
        <v>1</v>
      </c>
      <c r="H27" s="89">
        <v>1</v>
      </c>
      <c r="I27" s="89">
        <v>0</v>
      </c>
      <c r="J27" s="89">
        <v>6</v>
      </c>
      <c r="K27" s="89">
        <v>3</v>
      </c>
      <c r="L27" s="89">
        <v>0</v>
      </c>
      <c r="M27" s="89">
        <v>12</v>
      </c>
      <c r="N27" s="89">
        <v>0</v>
      </c>
      <c r="O27" s="89">
        <v>1</v>
      </c>
      <c r="P27" s="89">
        <v>0</v>
      </c>
      <c r="Q27" s="91">
        <f t="shared" si="2"/>
        <v>0</v>
      </c>
    </row>
    <row r="28" spans="1:17" s="87" customFormat="1" ht="15" customHeight="1">
      <c r="A28" s="84"/>
      <c r="B28" s="96" t="s">
        <v>131</v>
      </c>
      <c r="C28" s="94">
        <v>15</v>
      </c>
      <c r="D28" s="82">
        <f>SUM(D29:D35)</f>
        <v>7</v>
      </c>
      <c r="E28" s="82">
        <f t="shared" ref="E28:P28" si="4">SUM(E29:E35)</f>
        <v>209</v>
      </c>
      <c r="F28" s="82">
        <f t="shared" si="4"/>
        <v>84</v>
      </c>
      <c r="G28" s="82">
        <f t="shared" si="4"/>
        <v>6</v>
      </c>
      <c r="H28" s="82">
        <f t="shared" si="4"/>
        <v>22</v>
      </c>
      <c r="I28" s="82">
        <f t="shared" si="4"/>
        <v>3</v>
      </c>
      <c r="J28" s="82">
        <f t="shared" si="4"/>
        <v>60</v>
      </c>
      <c r="K28" s="82">
        <f t="shared" si="4"/>
        <v>23</v>
      </c>
      <c r="L28" s="82">
        <f t="shared" si="4"/>
        <v>5</v>
      </c>
      <c r="M28" s="82">
        <f t="shared" si="4"/>
        <v>84</v>
      </c>
      <c r="N28" s="82">
        <f t="shared" si="4"/>
        <v>6</v>
      </c>
      <c r="O28" s="82">
        <f t="shared" si="4"/>
        <v>2</v>
      </c>
      <c r="P28" s="82">
        <f t="shared" si="4"/>
        <v>0</v>
      </c>
      <c r="Q28" s="83">
        <f t="shared" si="2"/>
        <v>0</v>
      </c>
    </row>
    <row r="29" spans="1:17" ht="15" customHeight="1">
      <c r="A29" s="74"/>
      <c r="B29" s="95" t="s">
        <v>16</v>
      </c>
      <c r="C29" s="35">
        <v>16</v>
      </c>
      <c r="D29" s="89">
        <v>1</v>
      </c>
      <c r="E29" s="89">
        <v>23</v>
      </c>
      <c r="F29" s="89">
        <v>8</v>
      </c>
      <c r="G29" s="90">
        <v>1</v>
      </c>
      <c r="H29" s="90">
        <v>3</v>
      </c>
      <c r="I29" s="90"/>
      <c r="J29" s="90">
        <v>10</v>
      </c>
      <c r="K29" s="90">
        <v>1</v>
      </c>
      <c r="L29" s="90">
        <v>0</v>
      </c>
      <c r="M29" s="90">
        <v>8</v>
      </c>
      <c r="N29" s="90">
        <v>0</v>
      </c>
      <c r="O29" s="89">
        <v>1</v>
      </c>
      <c r="P29" s="89">
        <v>0</v>
      </c>
      <c r="Q29" s="91">
        <f t="shared" si="2"/>
        <v>0</v>
      </c>
    </row>
    <row r="30" spans="1:17" ht="15" customHeight="1">
      <c r="A30" s="74"/>
      <c r="B30" s="88" t="s">
        <v>17</v>
      </c>
      <c r="C30" s="35">
        <v>17</v>
      </c>
      <c r="D30" s="89">
        <v>1</v>
      </c>
      <c r="E30" s="89">
        <v>23</v>
      </c>
      <c r="F30" s="89">
        <v>8</v>
      </c>
      <c r="G30" s="89">
        <v>1</v>
      </c>
      <c r="H30" s="89">
        <v>3</v>
      </c>
      <c r="I30" s="89">
        <v>0</v>
      </c>
      <c r="J30" s="89">
        <v>10</v>
      </c>
      <c r="K30" s="89">
        <v>1</v>
      </c>
      <c r="L30" s="89">
        <v>0</v>
      </c>
      <c r="M30" s="89">
        <v>8</v>
      </c>
      <c r="N30" s="89">
        <v>0</v>
      </c>
      <c r="O30" s="89">
        <v>1</v>
      </c>
      <c r="P30" s="89">
        <v>0</v>
      </c>
      <c r="Q30" s="91">
        <f t="shared" si="2"/>
        <v>0</v>
      </c>
    </row>
    <row r="31" spans="1:17" ht="15" customHeight="1">
      <c r="A31" s="74"/>
      <c r="B31" s="88" t="s">
        <v>18</v>
      </c>
      <c r="C31" s="35">
        <v>18</v>
      </c>
      <c r="D31" s="89">
        <v>1</v>
      </c>
      <c r="E31" s="89">
        <v>44</v>
      </c>
      <c r="F31" s="89">
        <v>18</v>
      </c>
      <c r="G31" s="36">
        <v>1</v>
      </c>
      <c r="H31" s="36">
        <v>7</v>
      </c>
      <c r="I31" s="36">
        <v>1</v>
      </c>
      <c r="J31" s="36">
        <v>11</v>
      </c>
      <c r="K31" s="36">
        <v>1</v>
      </c>
      <c r="L31" s="36">
        <v>1</v>
      </c>
      <c r="M31" s="36">
        <v>16</v>
      </c>
      <c r="N31" s="36">
        <v>6</v>
      </c>
      <c r="O31" s="89">
        <v>0</v>
      </c>
      <c r="P31" s="89">
        <v>0</v>
      </c>
      <c r="Q31" s="91">
        <f t="shared" si="2"/>
        <v>0</v>
      </c>
    </row>
    <row r="32" spans="1:17" ht="15" customHeight="1">
      <c r="A32" s="74"/>
      <c r="B32" s="88" t="s">
        <v>19</v>
      </c>
      <c r="C32" s="35">
        <v>19</v>
      </c>
      <c r="D32" s="89">
        <v>1</v>
      </c>
      <c r="E32" s="89">
        <v>14</v>
      </c>
      <c r="F32" s="89">
        <v>3</v>
      </c>
      <c r="G32" s="36">
        <v>1</v>
      </c>
      <c r="H32" s="36">
        <v>3</v>
      </c>
      <c r="I32" s="36">
        <v>1</v>
      </c>
      <c r="J32" s="36">
        <v>3</v>
      </c>
      <c r="K32" s="36">
        <v>1</v>
      </c>
      <c r="L32" s="36">
        <v>0</v>
      </c>
      <c r="M32" s="36">
        <v>5</v>
      </c>
      <c r="N32" s="36">
        <v>0</v>
      </c>
      <c r="O32" s="89">
        <v>0</v>
      </c>
      <c r="P32" s="89">
        <v>0</v>
      </c>
      <c r="Q32" s="91">
        <f t="shared" si="2"/>
        <v>0</v>
      </c>
    </row>
    <row r="33" spans="1:17" ht="15" customHeight="1">
      <c r="A33" s="74"/>
      <c r="B33" s="88" t="s">
        <v>20</v>
      </c>
      <c r="C33" s="35">
        <v>20</v>
      </c>
      <c r="D33" s="89">
        <v>1</v>
      </c>
      <c r="E33" s="89">
        <v>23</v>
      </c>
      <c r="F33" s="89">
        <v>9</v>
      </c>
      <c r="G33" s="89">
        <v>1</v>
      </c>
      <c r="H33" s="89">
        <v>2</v>
      </c>
      <c r="I33" s="89">
        <v>1</v>
      </c>
      <c r="J33" s="89">
        <v>9</v>
      </c>
      <c r="K33" s="89">
        <v>2</v>
      </c>
      <c r="L33" s="89">
        <v>2</v>
      </c>
      <c r="M33" s="89">
        <v>6</v>
      </c>
      <c r="N33" s="89">
        <v>0</v>
      </c>
      <c r="O33" s="89">
        <v>0</v>
      </c>
      <c r="P33" s="89">
        <v>0</v>
      </c>
      <c r="Q33" s="91">
        <f t="shared" si="2"/>
        <v>0</v>
      </c>
    </row>
    <row r="34" spans="1:17" ht="15" customHeight="1">
      <c r="A34" s="74"/>
      <c r="B34" s="88" t="s">
        <v>21</v>
      </c>
      <c r="C34" s="35">
        <v>21</v>
      </c>
      <c r="D34" s="89">
        <v>1</v>
      </c>
      <c r="E34" s="89">
        <v>57</v>
      </c>
      <c r="F34" s="89">
        <v>29</v>
      </c>
      <c r="G34" s="89">
        <v>1</v>
      </c>
      <c r="H34" s="89">
        <v>1</v>
      </c>
      <c r="I34" s="89">
        <v>0</v>
      </c>
      <c r="J34" s="89">
        <v>8</v>
      </c>
      <c r="K34" s="89">
        <v>14</v>
      </c>
      <c r="L34" s="89">
        <v>1</v>
      </c>
      <c r="M34" s="89">
        <v>32</v>
      </c>
      <c r="N34" s="89">
        <v>0</v>
      </c>
      <c r="O34" s="89">
        <v>0</v>
      </c>
      <c r="P34" s="89">
        <v>0</v>
      </c>
      <c r="Q34" s="91">
        <f t="shared" si="2"/>
        <v>0</v>
      </c>
    </row>
    <row r="35" spans="1:17" ht="15" customHeight="1">
      <c r="A35" s="74"/>
      <c r="B35" s="88" t="s">
        <v>22</v>
      </c>
      <c r="C35" s="35">
        <v>22</v>
      </c>
      <c r="D35" s="89">
        <v>1</v>
      </c>
      <c r="E35" s="89">
        <v>25</v>
      </c>
      <c r="F35" s="89">
        <v>9</v>
      </c>
      <c r="G35" s="89">
        <v>0</v>
      </c>
      <c r="H35" s="89">
        <v>3</v>
      </c>
      <c r="I35" s="89">
        <v>0</v>
      </c>
      <c r="J35" s="89">
        <v>9</v>
      </c>
      <c r="K35" s="89">
        <v>3</v>
      </c>
      <c r="L35" s="89">
        <v>1</v>
      </c>
      <c r="M35" s="89">
        <v>9</v>
      </c>
      <c r="N35" s="89">
        <v>0</v>
      </c>
      <c r="O35" s="89">
        <v>0</v>
      </c>
      <c r="P35" s="89">
        <v>0</v>
      </c>
      <c r="Q35" s="91">
        <f t="shared" si="2"/>
        <v>0</v>
      </c>
    </row>
    <row r="36" spans="1:17" s="87" customFormat="1" ht="15" customHeight="1">
      <c r="A36" s="84"/>
      <c r="B36" s="22" t="s">
        <v>132</v>
      </c>
      <c r="C36" s="94">
        <v>23</v>
      </c>
      <c r="D36" s="82">
        <f>+SUM(D37:D39)</f>
        <v>3</v>
      </c>
      <c r="E36" s="82">
        <f t="shared" ref="E36:P36" si="5">+SUM(E37:E39)</f>
        <v>78</v>
      </c>
      <c r="F36" s="82">
        <f t="shared" si="5"/>
        <v>35</v>
      </c>
      <c r="G36" s="82">
        <f t="shared" si="5"/>
        <v>3</v>
      </c>
      <c r="H36" s="82">
        <f t="shared" si="5"/>
        <v>7</v>
      </c>
      <c r="I36" s="82">
        <f t="shared" si="5"/>
        <v>7</v>
      </c>
      <c r="J36" s="82">
        <f t="shared" si="5"/>
        <v>15</v>
      </c>
      <c r="K36" s="82">
        <f t="shared" si="5"/>
        <v>0</v>
      </c>
      <c r="L36" s="82">
        <f t="shared" si="5"/>
        <v>2</v>
      </c>
      <c r="M36" s="82">
        <f t="shared" si="5"/>
        <v>42</v>
      </c>
      <c r="N36" s="82">
        <f t="shared" si="5"/>
        <v>2</v>
      </c>
      <c r="O36" s="82">
        <f t="shared" si="5"/>
        <v>0</v>
      </c>
      <c r="P36" s="82">
        <f t="shared" si="5"/>
        <v>0</v>
      </c>
      <c r="Q36" s="83">
        <f t="shared" si="2"/>
        <v>0</v>
      </c>
    </row>
    <row r="37" spans="1:17" ht="15" customHeight="1">
      <c r="A37" s="74"/>
      <c r="B37" s="88" t="s">
        <v>24</v>
      </c>
      <c r="C37" s="35">
        <v>24</v>
      </c>
      <c r="D37" s="89">
        <v>1</v>
      </c>
      <c r="E37" s="89">
        <v>17</v>
      </c>
      <c r="F37" s="89">
        <v>6</v>
      </c>
      <c r="G37" s="36">
        <v>1</v>
      </c>
      <c r="H37" s="36">
        <v>3</v>
      </c>
      <c r="I37" s="36">
        <v>0</v>
      </c>
      <c r="J37" s="36">
        <v>6</v>
      </c>
      <c r="K37" s="36">
        <v>0</v>
      </c>
      <c r="L37" s="36">
        <v>0</v>
      </c>
      <c r="M37" s="36">
        <v>7</v>
      </c>
      <c r="N37" s="36">
        <v>0</v>
      </c>
      <c r="O37" s="89">
        <v>0</v>
      </c>
      <c r="P37" s="89">
        <v>0</v>
      </c>
      <c r="Q37" s="91">
        <f t="shared" si="2"/>
        <v>0</v>
      </c>
    </row>
    <row r="38" spans="1:17" ht="15" customHeight="1">
      <c r="A38" s="74"/>
      <c r="B38" s="88" t="s">
        <v>57</v>
      </c>
      <c r="C38" s="35">
        <v>25</v>
      </c>
      <c r="D38" s="89">
        <v>1</v>
      </c>
      <c r="E38" s="89">
        <v>42</v>
      </c>
      <c r="F38" s="89">
        <v>21</v>
      </c>
      <c r="G38" s="89">
        <v>1</v>
      </c>
      <c r="H38" s="89">
        <v>1</v>
      </c>
      <c r="I38" s="89">
        <v>4</v>
      </c>
      <c r="J38" s="89">
        <v>9</v>
      </c>
      <c r="K38" s="89">
        <v>0</v>
      </c>
      <c r="L38" s="89">
        <v>1</v>
      </c>
      <c r="M38" s="89">
        <v>26</v>
      </c>
      <c r="N38" s="89">
        <v>0</v>
      </c>
      <c r="O38" s="89">
        <v>0</v>
      </c>
      <c r="P38" s="89">
        <v>0</v>
      </c>
      <c r="Q38" s="91">
        <f t="shared" si="2"/>
        <v>0</v>
      </c>
    </row>
    <row r="39" spans="1:17" ht="15" customHeight="1">
      <c r="A39" s="74"/>
      <c r="B39" s="88" t="s">
        <v>25</v>
      </c>
      <c r="C39" s="35">
        <v>26</v>
      </c>
      <c r="D39" s="89">
        <v>1</v>
      </c>
      <c r="E39" s="89">
        <v>19</v>
      </c>
      <c r="F39" s="89">
        <v>8</v>
      </c>
      <c r="G39" s="89">
        <v>1</v>
      </c>
      <c r="H39" s="89">
        <v>3</v>
      </c>
      <c r="I39" s="89">
        <v>3</v>
      </c>
      <c r="J39" s="89">
        <v>0</v>
      </c>
      <c r="K39" s="89">
        <v>0</v>
      </c>
      <c r="L39" s="89">
        <v>1</v>
      </c>
      <c r="M39" s="89">
        <v>9</v>
      </c>
      <c r="N39" s="89">
        <v>2</v>
      </c>
      <c r="O39" s="89">
        <v>0</v>
      </c>
      <c r="P39" s="89">
        <v>0</v>
      </c>
      <c r="Q39" s="91">
        <f t="shared" si="2"/>
        <v>0</v>
      </c>
    </row>
    <row r="40" spans="1:17" s="87" customFormat="1" ht="15" customHeight="1">
      <c r="A40" s="97"/>
      <c r="B40" s="98" t="s">
        <v>23</v>
      </c>
      <c r="C40" s="94">
        <v>27</v>
      </c>
      <c r="D40" s="82">
        <f>SUM(D41:D52)</f>
        <v>12</v>
      </c>
      <c r="E40" s="82">
        <f t="shared" ref="E40:P40" si="6">SUM(E41:E52)</f>
        <v>210</v>
      </c>
      <c r="F40" s="82">
        <f t="shared" si="6"/>
        <v>101</v>
      </c>
      <c r="G40" s="82">
        <f t="shared" si="6"/>
        <v>22</v>
      </c>
      <c r="H40" s="82">
        <f t="shared" si="6"/>
        <v>23</v>
      </c>
      <c r="I40" s="82">
        <f t="shared" si="6"/>
        <v>69</v>
      </c>
      <c r="J40" s="82">
        <f t="shared" si="6"/>
        <v>21</v>
      </c>
      <c r="K40" s="82">
        <f t="shared" si="6"/>
        <v>16</v>
      </c>
      <c r="L40" s="82">
        <f t="shared" si="6"/>
        <v>9</v>
      </c>
      <c r="M40" s="82">
        <f t="shared" si="6"/>
        <v>49</v>
      </c>
      <c r="N40" s="82">
        <f t="shared" si="6"/>
        <v>1</v>
      </c>
      <c r="O40" s="82">
        <f t="shared" si="6"/>
        <v>0</v>
      </c>
      <c r="P40" s="82">
        <f t="shared" si="6"/>
        <v>0</v>
      </c>
      <c r="Q40" s="83">
        <f t="shared" si="2"/>
        <v>0</v>
      </c>
    </row>
    <row r="41" spans="1:17" ht="15" customHeight="1">
      <c r="A41" s="99"/>
      <c r="B41" s="202" t="s">
        <v>120</v>
      </c>
      <c r="C41" s="101"/>
      <c r="D41" s="203">
        <v>1</v>
      </c>
      <c r="E41" s="203">
        <v>17</v>
      </c>
      <c r="F41" s="203">
        <v>8</v>
      </c>
      <c r="G41" s="203">
        <v>1</v>
      </c>
      <c r="H41" s="203">
        <v>2</v>
      </c>
      <c r="I41" s="203">
        <v>0</v>
      </c>
      <c r="J41" s="203">
        <v>5</v>
      </c>
      <c r="K41" s="203">
        <v>2</v>
      </c>
      <c r="L41" s="203">
        <v>0</v>
      </c>
      <c r="M41" s="203">
        <v>7</v>
      </c>
      <c r="N41" s="203">
        <v>0</v>
      </c>
      <c r="O41" s="203">
        <v>0</v>
      </c>
      <c r="P41" s="203">
        <v>0</v>
      </c>
      <c r="Q41" s="91">
        <f t="shared" si="2"/>
        <v>0</v>
      </c>
    </row>
    <row r="42" spans="1:17" ht="15" customHeight="1">
      <c r="A42" s="99"/>
      <c r="B42" s="202" t="s">
        <v>121</v>
      </c>
      <c r="C42" s="101"/>
      <c r="D42" s="203">
        <v>1</v>
      </c>
      <c r="E42" s="203">
        <v>14</v>
      </c>
      <c r="F42" s="203">
        <v>6</v>
      </c>
      <c r="G42" s="203">
        <v>1</v>
      </c>
      <c r="H42" s="203">
        <v>2</v>
      </c>
      <c r="I42" s="203">
        <v>1</v>
      </c>
      <c r="J42" s="203">
        <v>2</v>
      </c>
      <c r="K42" s="203">
        <v>1</v>
      </c>
      <c r="L42" s="203">
        <v>0</v>
      </c>
      <c r="M42" s="203">
        <v>7</v>
      </c>
      <c r="N42" s="203">
        <v>0</v>
      </c>
      <c r="O42" s="203">
        <v>0</v>
      </c>
      <c r="P42" s="203">
        <v>0</v>
      </c>
      <c r="Q42" s="91">
        <f t="shared" si="2"/>
        <v>0</v>
      </c>
    </row>
    <row r="43" spans="1:17" ht="15" customHeight="1">
      <c r="A43" s="99"/>
      <c r="B43" s="202" t="s">
        <v>124</v>
      </c>
      <c r="C43" s="101"/>
      <c r="D43" s="203">
        <v>1</v>
      </c>
      <c r="E43" s="203">
        <v>6</v>
      </c>
      <c r="F43" s="203">
        <v>3</v>
      </c>
      <c r="G43" s="203">
        <v>1</v>
      </c>
      <c r="H43" s="203">
        <v>0</v>
      </c>
      <c r="I43" s="203">
        <v>4</v>
      </c>
      <c r="J43" s="203">
        <v>1</v>
      </c>
      <c r="K43" s="203">
        <v>0</v>
      </c>
      <c r="L43" s="203">
        <v>0</v>
      </c>
      <c r="M43" s="203">
        <v>0</v>
      </c>
      <c r="N43" s="203">
        <v>0</v>
      </c>
      <c r="O43" s="203">
        <v>0</v>
      </c>
      <c r="P43" s="203">
        <v>0</v>
      </c>
      <c r="Q43" s="91">
        <f t="shared" si="2"/>
        <v>0</v>
      </c>
    </row>
    <row r="44" spans="1:17" ht="15" customHeight="1">
      <c r="A44" s="99"/>
      <c r="B44" s="202" t="s">
        <v>125</v>
      </c>
      <c r="C44" s="101"/>
      <c r="D44" s="203">
        <v>1</v>
      </c>
      <c r="E44" s="203">
        <v>7</v>
      </c>
      <c r="F44" s="203">
        <v>2</v>
      </c>
      <c r="G44" s="203">
        <v>1</v>
      </c>
      <c r="H44" s="203">
        <v>1</v>
      </c>
      <c r="I44" s="203">
        <v>3</v>
      </c>
      <c r="J44" s="203">
        <v>1</v>
      </c>
      <c r="K44" s="203">
        <v>1</v>
      </c>
      <c r="L44" s="203">
        <v>0</v>
      </c>
      <c r="M44" s="203">
        <v>0</v>
      </c>
      <c r="N44" s="203">
        <v>0</v>
      </c>
      <c r="O44" s="203">
        <v>0</v>
      </c>
      <c r="P44" s="203">
        <v>0</v>
      </c>
      <c r="Q44" s="91">
        <f t="shared" si="2"/>
        <v>0</v>
      </c>
    </row>
    <row r="45" spans="1:17" ht="15" customHeight="1">
      <c r="A45" s="99"/>
      <c r="B45" s="202" t="s">
        <v>122</v>
      </c>
      <c r="C45" s="101"/>
      <c r="D45" s="203">
        <v>1</v>
      </c>
      <c r="E45" s="203">
        <v>10</v>
      </c>
      <c r="F45" s="203">
        <v>6</v>
      </c>
      <c r="G45" s="203">
        <v>1</v>
      </c>
      <c r="H45" s="203">
        <v>2</v>
      </c>
      <c r="I45" s="203">
        <v>6</v>
      </c>
      <c r="J45" s="203">
        <v>0</v>
      </c>
      <c r="K45" s="203">
        <v>0</v>
      </c>
      <c r="L45" s="203">
        <v>0</v>
      </c>
      <c r="M45" s="203">
        <v>1</v>
      </c>
      <c r="N45" s="203">
        <v>0</v>
      </c>
      <c r="O45" s="203">
        <v>0</v>
      </c>
      <c r="P45" s="203">
        <v>0</v>
      </c>
      <c r="Q45" s="91">
        <f t="shared" si="2"/>
        <v>0</v>
      </c>
    </row>
    <row r="46" spans="1:17" ht="15" customHeight="1">
      <c r="A46" s="99"/>
      <c r="B46" s="202" t="s">
        <v>123</v>
      </c>
      <c r="C46" s="101"/>
      <c r="D46" s="203">
        <v>1</v>
      </c>
      <c r="E46" s="203">
        <v>19</v>
      </c>
      <c r="F46" s="203">
        <v>12</v>
      </c>
      <c r="G46" s="203">
        <v>1</v>
      </c>
      <c r="H46" s="203">
        <v>0</v>
      </c>
      <c r="I46" s="203">
        <v>3</v>
      </c>
      <c r="J46" s="203">
        <v>2</v>
      </c>
      <c r="K46" s="203">
        <v>2</v>
      </c>
      <c r="L46" s="203">
        <v>0</v>
      </c>
      <c r="M46" s="203">
        <v>11</v>
      </c>
      <c r="N46" s="203">
        <v>0</v>
      </c>
      <c r="O46" s="203">
        <v>0</v>
      </c>
      <c r="P46" s="203">
        <v>0</v>
      </c>
      <c r="Q46" s="91">
        <f t="shared" si="2"/>
        <v>0</v>
      </c>
    </row>
    <row r="47" spans="1:17" ht="15" customHeight="1">
      <c r="A47" s="99"/>
      <c r="B47" s="202" t="s">
        <v>126</v>
      </c>
      <c r="C47" s="101"/>
      <c r="D47" s="203">
        <v>1</v>
      </c>
      <c r="E47" s="203">
        <v>25</v>
      </c>
      <c r="F47" s="203">
        <v>8</v>
      </c>
      <c r="G47" s="203">
        <v>1</v>
      </c>
      <c r="H47" s="203">
        <v>3</v>
      </c>
      <c r="I47" s="203">
        <v>0</v>
      </c>
      <c r="J47" s="203">
        <v>6</v>
      </c>
      <c r="K47" s="203">
        <v>7</v>
      </c>
      <c r="L47" s="203">
        <v>0</v>
      </c>
      <c r="M47" s="203">
        <v>7</v>
      </c>
      <c r="N47" s="203">
        <v>1</v>
      </c>
      <c r="O47" s="203">
        <v>0</v>
      </c>
      <c r="P47" s="203">
        <v>0</v>
      </c>
      <c r="Q47" s="91">
        <f t="shared" si="2"/>
        <v>0</v>
      </c>
    </row>
    <row r="48" spans="1:17" ht="15" customHeight="1">
      <c r="A48" s="99"/>
      <c r="B48" s="202" t="s">
        <v>57</v>
      </c>
      <c r="C48" s="101"/>
      <c r="D48" s="203">
        <v>1</v>
      </c>
      <c r="E48" s="203">
        <v>12</v>
      </c>
      <c r="F48" s="203">
        <v>5</v>
      </c>
      <c r="G48" s="203">
        <v>1</v>
      </c>
      <c r="H48" s="203">
        <v>2</v>
      </c>
      <c r="I48" s="203">
        <v>9</v>
      </c>
      <c r="J48" s="203">
        <v>0</v>
      </c>
      <c r="K48" s="203">
        <v>0</v>
      </c>
      <c r="L48" s="203">
        <v>0</v>
      </c>
      <c r="M48" s="203">
        <v>0</v>
      </c>
      <c r="N48" s="203">
        <v>0</v>
      </c>
      <c r="O48" s="203">
        <v>0</v>
      </c>
      <c r="P48" s="203">
        <v>0</v>
      </c>
      <c r="Q48" s="91">
        <f t="shared" si="2"/>
        <v>0</v>
      </c>
    </row>
    <row r="49" spans="1:19" ht="15" customHeight="1">
      <c r="A49" s="99"/>
      <c r="B49" s="202" t="s">
        <v>127</v>
      </c>
      <c r="C49" s="101"/>
      <c r="D49" s="203">
        <v>1</v>
      </c>
      <c r="E49" s="203">
        <v>18</v>
      </c>
      <c r="F49" s="203">
        <v>6</v>
      </c>
      <c r="G49" s="203">
        <v>1</v>
      </c>
      <c r="H49" s="203">
        <v>3</v>
      </c>
      <c r="I49" s="203">
        <v>0</v>
      </c>
      <c r="J49" s="203">
        <v>4</v>
      </c>
      <c r="K49" s="203">
        <v>3</v>
      </c>
      <c r="L49" s="203">
        <v>0</v>
      </c>
      <c r="M49" s="203">
        <v>7</v>
      </c>
      <c r="N49" s="203">
        <v>0</v>
      </c>
      <c r="O49" s="203">
        <v>0</v>
      </c>
      <c r="P49" s="203">
        <v>0</v>
      </c>
      <c r="Q49" s="91">
        <f t="shared" si="2"/>
        <v>0</v>
      </c>
    </row>
    <row r="50" spans="1:19" ht="15" customHeight="1">
      <c r="A50" s="99"/>
      <c r="B50" s="202" t="s">
        <v>128</v>
      </c>
      <c r="C50" s="101"/>
      <c r="D50" s="203">
        <v>1</v>
      </c>
      <c r="E50" s="203">
        <v>11</v>
      </c>
      <c r="F50" s="203">
        <v>8</v>
      </c>
      <c r="G50" s="203">
        <v>3</v>
      </c>
      <c r="H50" s="203">
        <v>0</v>
      </c>
      <c r="I50" s="203">
        <v>8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  <c r="Q50" s="91">
        <f t="shared" si="2"/>
        <v>0</v>
      </c>
    </row>
    <row r="51" spans="1:19" ht="15" customHeight="1">
      <c r="A51" s="99"/>
      <c r="B51" s="202" t="s">
        <v>149</v>
      </c>
      <c r="C51" s="101"/>
      <c r="D51" s="203">
        <v>1</v>
      </c>
      <c r="E51" s="203">
        <v>52</v>
      </c>
      <c r="F51" s="203">
        <v>25</v>
      </c>
      <c r="G51" s="203">
        <v>9</v>
      </c>
      <c r="H51" s="203">
        <v>5</v>
      </c>
      <c r="I51" s="203">
        <v>31</v>
      </c>
      <c r="J51" s="203">
        <v>0</v>
      </c>
      <c r="K51" s="203">
        <v>0</v>
      </c>
      <c r="L51" s="203">
        <v>0</v>
      </c>
      <c r="M51" s="203">
        <v>7</v>
      </c>
      <c r="N51" s="203">
        <v>0</v>
      </c>
      <c r="O51" s="203">
        <v>0</v>
      </c>
      <c r="P51" s="203">
        <v>0</v>
      </c>
      <c r="Q51" s="91">
        <f t="shared" si="2"/>
        <v>0</v>
      </c>
    </row>
    <row r="52" spans="1:19" ht="15" customHeight="1">
      <c r="A52" s="99"/>
      <c r="B52" s="202" t="s">
        <v>150</v>
      </c>
      <c r="C52" s="101"/>
      <c r="D52" s="203">
        <v>1</v>
      </c>
      <c r="E52" s="203">
        <v>19</v>
      </c>
      <c r="F52" s="203">
        <v>12</v>
      </c>
      <c r="G52" s="203">
        <v>1</v>
      </c>
      <c r="H52" s="203">
        <v>3</v>
      </c>
      <c r="I52" s="203">
        <v>4</v>
      </c>
      <c r="J52" s="203">
        <v>0</v>
      </c>
      <c r="K52" s="203">
        <v>0</v>
      </c>
      <c r="L52" s="203">
        <v>9</v>
      </c>
      <c r="M52" s="203">
        <v>2</v>
      </c>
      <c r="N52" s="203">
        <v>0</v>
      </c>
      <c r="O52" s="203">
        <v>0</v>
      </c>
      <c r="P52" s="203">
        <v>0</v>
      </c>
      <c r="Q52" s="91"/>
    </row>
    <row r="53" spans="1:19" ht="15" customHeight="1">
      <c r="A53" s="99"/>
      <c r="B53" s="100"/>
      <c r="C53" s="101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91">
        <f t="shared" si="2"/>
        <v>0</v>
      </c>
    </row>
    <row r="54" spans="1:19" ht="15" customHeight="1">
      <c r="A54" s="99"/>
      <c r="B54" s="103" t="s">
        <v>99</v>
      </c>
      <c r="C54" s="101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91"/>
    </row>
    <row r="55" spans="1:19" ht="15" customHeight="1">
      <c r="A55" s="99"/>
      <c r="B55" s="105"/>
      <c r="C55" s="101"/>
      <c r="D55" s="101"/>
      <c r="E55" s="52"/>
      <c r="F55" s="52"/>
      <c r="G55" s="52"/>
      <c r="H55" s="52"/>
      <c r="I55" s="52"/>
      <c r="J55" s="52"/>
      <c r="K55" s="52"/>
      <c r="L55" s="52"/>
      <c r="M55" s="52"/>
      <c r="N55" s="106"/>
      <c r="O55" s="106"/>
      <c r="P55" s="107"/>
      <c r="Q55" s="108"/>
      <c r="R55" s="52"/>
      <c r="S55" s="109"/>
    </row>
    <row r="56" spans="1:19" ht="12" customHeight="1">
      <c r="C56" s="52"/>
      <c r="D56" s="52"/>
      <c r="E56" s="171" t="s">
        <v>26</v>
      </c>
      <c r="F56" s="171"/>
      <c r="G56" s="52" t="s">
        <v>154</v>
      </c>
      <c r="H56" s="52"/>
      <c r="I56" s="52"/>
      <c r="J56" s="61" t="s">
        <v>151</v>
      </c>
      <c r="K56" s="61"/>
      <c r="L56" s="61"/>
      <c r="M56" s="61"/>
      <c r="N56" s="61"/>
      <c r="O56" s="61"/>
      <c r="Q56" s="108"/>
      <c r="R56" s="52"/>
    </row>
    <row r="57" spans="1:19" ht="23.25" customHeight="1">
      <c r="C57" s="61"/>
      <c r="D57" s="61"/>
      <c r="E57" s="61"/>
      <c r="G57" s="61"/>
      <c r="H57" s="61"/>
      <c r="I57" s="61"/>
      <c r="J57" s="61"/>
      <c r="K57" s="61"/>
      <c r="L57" s="61"/>
      <c r="M57" s="61"/>
      <c r="N57" s="61"/>
      <c r="O57" s="61"/>
      <c r="Q57" s="110"/>
      <c r="R57" s="61"/>
    </row>
    <row r="58" spans="1:19" ht="12.75" customHeight="1">
      <c r="C58" s="61"/>
      <c r="D58" s="61"/>
      <c r="E58" s="49" t="s">
        <v>27</v>
      </c>
      <c r="F58" s="49"/>
      <c r="G58" s="61" t="s">
        <v>153</v>
      </c>
      <c r="H58" s="61"/>
      <c r="I58" s="61"/>
      <c r="J58" s="61" t="s">
        <v>152</v>
      </c>
      <c r="K58" s="61"/>
      <c r="L58" s="61"/>
      <c r="M58" s="61"/>
      <c r="N58" s="61"/>
      <c r="O58" s="61"/>
      <c r="Q58" s="110"/>
      <c r="R58" s="61"/>
    </row>
    <row r="59" spans="1:19" ht="12.75" customHeight="1">
      <c r="C59" s="61"/>
      <c r="D59" s="61"/>
      <c r="E59" s="24"/>
      <c r="F59" s="24"/>
      <c r="H59" s="61"/>
      <c r="I59" s="61"/>
      <c r="J59" s="61"/>
      <c r="K59" s="61"/>
      <c r="L59" s="61"/>
      <c r="M59" s="61"/>
      <c r="N59" s="61"/>
      <c r="O59" s="61"/>
      <c r="R59" s="61"/>
    </row>
    <row r="60" spans="1:19" ht="12.75" customHeight="1">
      <c r="C60" s="61"/>
      <c r="D60" s="61"/>
      <c r="F60" s="47"/>
      <c r="G60" s="47"/>
      <c r="H60" s="61"/>
      <c r="I60" s="61"/>
      <c r="J60" s="61"/>
      <c r="K60" s="61"/>
      <c r="L60" s="61"/>
      <c r="M60" s="61"/>
      <c r="N60" s="61"/>
      <c r="O60" s="61"/>
      <c r="Q60" s="111"/>
      <c r="R60" s="61"/>
    </row>
    <row r="61" spans="1:19" ht="12.75" customHeight="1">
      <c r="C61" s="61"/>
      <c r="D61" s="61"/>
      <c r="G61" s="47"/>
      <c r="H61" s="112" t="s">
        <v>157</v>
      </c>
      <c r="I61" s="61"/>
      <c r="J61" s="61"/>
      <c r="K61" s="61"/>
      <c r="L61" s="61"/>
      <c r="M61" s="61"/>
      <c r="N61" s="61"/>
      <c r="O61" s="61"/>
      <c r="Q61" s="111"/>
      <c r="R61" s="112"/>
    </row>
    <row r="62" spans="1:19" ht="12.75" customHeight="1">
      <c r="I62" s="112"/>
      <c r="J62" s="112"/>
      <c r="K62" s="112"/>
    </row>
    <row r="63" spans="1:19" ht="12.75" customHeight="1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</row>
  </sheetData>
  <mergeCells count="21">
    <mergeCell ref="B1:D1"/>
    <mergeCell ref="E56:F56"/>
    <mergeCell ref="L8:P8"/>
    <mergeCell ref="C63:P63"/>
    <mergeCell ref="G11:G12"/>
    <mergeCell ref="H11:H12"/>
    <mergeCell ref="I11:I12"/>
    <mergeCell ref="J11:J12"/>
    <mergeCell ref="K11:K12"/>
    <mergeCell ref="L11:L12"/>
    <mergeCell ref="M11:M12"/>
    <mergeCell ref="N11:N12"/>
    <mergeCell ref="C10:C12"/>
    <mergeCell ref="E10:E12"/>
    <mergeCell ref="F11:F12"/>
    <mergeCell ref="G10:N10"/>
    <mergeCell ref="O10:O12"/>
    <mergeCell ref="P11:P12"/>
    <mergeCell ref="D10:D12"/>
    <mergeCell ref="B4:P6"/>
    <mergeCell ref="B10:B12"/>
  </mergeCells>
  <printOptions horizontalCentered="1"/>
  <pageMargins left="0.96" right="0.25" top="0.5" bottom="0.25" header="0.05" footer="0.05"/>
  <pageSetup paperSize="9" scale="59" fitToWidth="0" orientation="landscape" r:id="rId1"/>
  <rowBreaks count="3" manualBreakCount="3">
    <brk id="62" max="14" man="1"/>
    <brk id="63" max="14" man="1"/>
    <brk id="6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3:J50"/>
  <sheetViews>
    <sheetView showWhiteSpace="0" view="pageBreakPreview" topLeftCell="A22" zoomScale="115" zoomScaleNormal="100" zoomScaleSheetLayoutView="115" workbookViewId="0">
      <selection activeCell="C59" sqref="C59"/>
    </sheetView>
  </sheetViews>
  <sheetFormatPr defaultColWidth="6.140625" defaultRowHeight="12.75"/>
  <cols>
    <col min="1" max="1" width="31.85546875" style="24" customWidth="1"/>
    <col min="2" max="2" width="6.5703125" style="24" customWidth="1"/>
    <col min="3" max="3" width="14.28515625" style="113" customWidth="1"/>
    <col min="4" max="4" width="24.42578125" style="24" customWidth="1"/>
    <col min="5" max="5" width="19.5703125" style="54" customWidth="1"/>
    <col min="6" max="7" width="19.5703125" style="24" customWidth="1"/>
    <col min="8" max="8" width="24.85546875" style="24" customWidth="1"/>
    <col min="9" max="9" width="10.42578125" style="114" customWidth="1"/>
    <col min="10" max="10" width="17.42578125" style="24" customWidth="1"/>
    <col min="11" max="11" width="15" style="24" customWidth="1"/>
    <col min="12" max="12" width="3" style="24" customWidth="1"/>
    <col min="13" max="16384" width="6.140625" style="24"/>
  </cols>
  <sheetData>
    <row r="3" spans="1:10" ht="10.5" customHeight="1"/>
    <row r="4" spans="1:10" ht="10.5" customHeight="1"/>
    <row r="5" spans="1:10" ht="39" customHeight="1">
      <c r="A5" s="168" t="s">
        <v>114</v>
      </c>
      <c r="B5" s="168"/>
      <c r="C5" s="168"/>
      <c r="D5" s="168"/>
      <c r="E5" s="168"/>
      <c r="F5" s="168"/>
      <c r="G5" s="168"/>
      <c r="H5" s="168"/>
      <c r="I5" s="115"/>
    </row>
    <row r="6" spans="1:10" ht="18">
      <c r="A6" s="116"/>
      <c r="B6" s="116"/>
      <c r="C6" s="117"/>
      <c r="D6" s="116"/>
      <c r="E6" s="116"/>
      <c r="F6" s="116"/>
      <c r="G6" s="116"/>
      <c r="H6" s="116"/>
      <c r="I6" s="115"/>
    </row>
    <row r="7" spans="1:10" s="118" customFormat="1" ht="51" customHeight="1">
      <c r="C7" s="113"/>
      <c r="E7" s="54"/>
      <c r="F7" s="172" t="s">
        <v>97</v>
      </c>
      <c r="G7" s="172"/>
      <c r="H7" s="172"/>
      <c r="I7" s="119"/>
      <c r="J7" s="120"/>
    </row>
    <row r="8" spans="1:10">
      <c r="A8" s="87" t="s">
        <v>86</v>
      </c>
    </row>
    <row r="9" spans="1:10" ht="15" customHeight="1">
      <c r="A9" s="165" t="s">
        <v>0</v>
      </c>
      <c r="B9" s="169" t="s">
        <v>1</v>
      </c>
      <c r="C9" s="162" t="s">
        <v>37</v>
      </c>
      <c r="D9" s="176" t="s">
        <v>93</v>
      </c>
      <c r="E9" s="176"/>
      <c r="F9" s="176"/>
      <c r="G9" s="176"/>
      <c r="H9" s="177"/>
    </row>
    <row r="10" spans="1:10" ht="21.75" customHeight="1">
      <c r="A10" s="166"/>
      <c r="B10" s="169"/>
      <c r="C10" s="164"/>
      <c r="D10" s="6" t="s">
        <v>45</v>
      </c>
      <c r="E10" s="6" t="s">
        <v>46</v>
      </c>
      <c r="F10" s="6" t="s">
        <v>47</v>
      </c>
      <c r="G10" s="7" t="s">
        <v>48</v>
      </c>
      <c r="H10" s="7" t="s">
        <v>56</v>
      </c>
    </row>
    <row r="11" spans="1:10" ht="12.75" customHeight="1">
      <c r="A11" s="121" t="s">
        <v>58</v>
      </c>
      <c r="B11" s="121" t="s">
        <v>4</v>
      </c>
      <c r="C11" s="37">
        <v>1</v>
      </c>
      <c r="D11" s="7">
        <v>2</v>
      </c>
      <c r="E11" s="37">
        <v>3</v>
      </c>
      <c r="F11" s="7">
        <v>4</v>
      </c>
      <c r="G11" s="37">
        <v>5</v>
      </c>
      <c r="H11" s="7">
        <v>6</v>
      </c>
    </row>
    <row r="12" spans="1:10">
      <c r="A12" s="81" t="s">
        <v>111</v>
      </c>
      <c r="B12" s="121">
        <v>1</v>
      </c>
      <c r="C12" s="122">
        <f>+C13+C19+C26+C34+C38</f>
        <v>35</v>
      </c>
      <c r="D12" s="122">
        <f t="shared" ref="D12:H12" si="0">+D13+D19+D26+D34+D38</f>
        <v>1</v>
      </c>
      <c r="E12" s="122">
        <f t="shared" si="0"/>
        <v>28</v>
      </c>
      <c r="F12" s="122">
        <f t="shared" si="0"/>
        <v>4</v>
      </c>
      <c r="G12" s="122">
        <f t="shared" si="0"/>
        <v>1</v>
      </c>
      <c r="H12" s="122">
        <f t="shared" si="0"/>
        <v>1</v>
      </c>
      <c r="I12" s="114">
        <f t="shared" ref="I12:I13" si="1">+SUM(D12:H12)-C12</f>
        <v>0</v>
      </c>
    </row>
    <row r="13" spans="1:10" s="126" customFormat="1" ht="15" customHeight="1">
      <c r="A13" s="123" t="s">
        <v>133</v>
      </c>
      <c r="B13" s="124">
        <v>2</v>
      </c>
      <c r="C13" s="122">
        <f>SUM(C14:C18)</f>
        <v>8</v>
      </c>
      <c r="D13" s="122">
        <f t="shared" ref="D13:H13" si="2">SUM(D14:D18)</f>
        <v>0</v>
      </c>
      <c r="E13" s="122">
        <f t="shared" si="2"/>
        <v>8</v>
      </c>
      <c r="F13" s="122">
        <f t="shared" si="2"/>
        <v>0</v>
      </c>
      <c r="G13" s="122">
        <f t="shared" si="2"/>
        <v>0</v>
      </c>
      <c r="H13" s="122">
        <f t="shared" si="2"/>
        <v>0</v>
      </c>
      <c r="I13" s="125">
        <f t="shared" si="1"/>
        <v>0</v>
      </c>
    </row>
    <row r="14" spans="1:10" ht="15" customHeight="1">
      <c r="A14" s="88" t="s">
        <v>5</v>
      </c>
      <c r="B14" s="121">
        <v>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127">
        <v>0</v>
      </c>
      <c r="I14" s="114">
        <f>+SUM(D14:H14)-C14</f>
        <v>0</v>
      </c>
    </row>
    <row r="15" spans="1:10" ht="15" customHeight="1">
      <c r="A15" s="88" t="s">
        <v>6</v>
      </c>
      <c r="B15" s="121">
        <v>4</v>
      </c>
      <c r="C15" s="37">
        <v>1</v>
      </c>
      <c r="D15" s="37">
        <v>0</v>
      </c>
      <c r="E15" s="37">
        <v>1</v>
      </c>
      <c r="F15" s="37">
        <v>0</v>
      </c>
      <c r="G15" s="37">
        <v>0</v>
      </c>
      <c r="H15" s="127">
        <v>0</v>
      </c>
      <c r="I15" s="114">
        <f t="shared" ref="I15:I47" si="3">+SUM(D15:H15)-C15</f>
        <v>0</v>
      </c>
    </row>
    <row r="16" spans="1:10" ht="15" customHeight="1">
      <c r="A16" s="88" t="s">
        <v>7</v>
      </c>
      <c r="B16" s="121">
        <v>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127">
        <v>0</v>
      </c>
      <c r="I16" s="114">
        <f t="shared" si="3"/>
        <v>0</v>
      </c>
    </row>
    <row r="17" spans="1:9" ht="15" customHeight="1">
      <c r="A17" s="88" t="s">
        <v>8</v>
      </c>
      <c r="B17" s="121">
        <v>6</v>
      </c>
      <c r="C17" s="37">
        <f>D17+E17+F17+G17+H17</f>
        <v>4</v>
      </c>
      <c r="D17" s="37">
        <v>0</v>
      </c>
      <c r="E17" s="37">
        <v>4</v>
      </c>
      <c r="F17" s="37">
        <v>0</v>
      </c>
      <c r="G17" s="37">
        <v>0</v>
      </c>
      <c r="H17" s="127">
        <v>0</v>
      </c>
      <c r="I17" s="114">
        <f t="shared" si="3"/>
        <v>0</v>
      </c>
    </row>
    <row r="18" spans="1:9" ht="15" customHeight="1">
      <c r="A18" s="88" t="s">
        <v>9</v>
      </c>
      <c r="B18" s="121">
        <v>7</v>
      </c>
      <c r="C18" s="37">
        <v>3</v>
      </c>
      <c r="D18" s="37">
        <v>0</v>
      </c>
      <c r="E18" s="37">
        <v>3</v>
      </c>
      <c r="F18" s="37">
        <v>0</v>
      </c>
      <c r="G18" s="37">
        <v>0</v>
      </c>
      <c r="H18" s="127">
        <v>0</v>
      </c>
      <c r="I18" s="114">
        <f t="shared" si="3"/>
        <v>0</v>
      </c>
    </row>
    <row r="19" spans="1:9" s="126" customFormat="1" ht="15" customHeight="1">
      <c r="A19" s="25" t="s">
        <v>134</v>
      </c>
      <c r="B19" s="124">
        <v>8</v>
      </c>
      <c r="C19" s="122">
        <f>SUM(C20:C25)</f>
        <v>4</v>
      </c>
      <c r="D19" s="122">
        <f t="shared" ref="D19:H19" si="4">SUM(D20:D25)</f>
        <v>0</v>
      </c>
      <c r="E19" s="122">
        <f t="shared" si="4"/>
        <v>3</v>
      </c>
      <c r="F19" s="122">
        <f t="shared" si="4"/>
        <v>1</v>
      </c>
      <c r="G19" s="122">
        <f t="shared" si="4"/>
        <v>0</v>
      </c>
      <c r="H19" s="122">
        <f t="shared" si="4"/>
        <v>0</v>
      </c>
      <c r="I19" s="125">
        <f t="shared" si="3"/>
        <v>0</v>
      </c>
    </row>
    <row r="20" spans="1:9" ht="15" customHeight="1">
      <c r="A20" s="88" t="s">
        <v>10</v>
      </c>
      <c r="B20" s="121">
        <v>9</v>
      </c>
      <c r="C20" s="37">
        <v>2</v>
      </c>
      <c r="D20" s="37">
        <v>0</v>
      </c>
      <c r="E20" s="37">
        <v>1</v>
      </c>
      <c r="F20" s="37">
        <v>1</v>
      </c>
      <c r="G20" s="37">
        <v>0</v>
      </c>
      <c r="H20" s="127">
        <v>0</v>
      </c>
      <c r="I20" s="114">
        <f t="shared" si="3"/>
        <v>0</v>
      </c>
    </row>
    <row r="21" spans="1:9" ht="15" customHeight="1">
      <c r="A21" s="88" t="s">
        <v>11</v>
      </c>
      <c r="B21" s="121">
        <v>10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127">
        <v>0</v>
      </c>
      <c r="I21" s="114">
        <f t="shared" si="3"/>
        <v>0</v>
      </c>
    </row>
    <row r="22" spans="1:9" ht="15" customHeight="1">
      <c r="A22" s="88" t="s">
        <v>12</v>
      </c>
      <c r="B22" s="121">
        <v>11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127">
        <v>0</v>
      </c>
      <c r="I22" s="114">
        <f t="shared" si="3"/>
        <v>0</v>
      </c>
    </row>
    <row r="23" spans="1:9" ht="15" customHeight="1">
      <c r="A23" s="88" t="s">
        <v>13</v>
      </c>
      <c r="B23" s="121">
        <v>12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127">
        <v>0</v>
      </c>
      <c r="I23" s="114">
        <f t="shared" si="3"/>
        <v>0</v>
      </c>
    </row>
    <row r="24" spans="1:9" ht="15" customHeight="1">
      <c r="A24" s="88" t="s">
        <v>14</v>
      </c>
      <c r="B24" s="121">
        <v>13</v>
      </c>
      <c r="C24" s="37">
        <v>1</v>
      </c>
      <c r="D24" s="37">
        <v>0</v>
      </c>
      <c r="E24" s="37">
        <v>1</v>
      </c>
      <c r="F24" s="37">
        <v>0</v>
      </c>
      <c r="G24" s="37">
        <v>0</v>
      </c>
      <c r="H24" s="127">
        <v>0</v>
      </c>
      <c r="I24" s="114">
        <f t="shared" si="3"/>
        <v>0</v>
      </c>
    </row>
    <row r="25" spans="1:9" ht="15" customHeight="1">
      <c r="A25" s="95" t="s">
        <v>15</v>
      </c>
      <c r="B25" s="121">
        <v>14</v>
      </c>
      <c r="C25" s="37">
        <v>1</v>
      </c>
      <c r="D25" s="37">
        <v>0</v>
      </c>
      <c r="E25" s="37">
        <v>1</v>
      </c>
      <c r="F25" s="37">
        <v>0</v>
      </c>
      <c r="G25" s="37">
        <v>0</v>
      </c>
      <c r="H25" s="127">
        <v>0</v>
      </c>
      <c r="I25" s="114">
        <f t="shared" si="3"/>
        <v>0</v>
      </c>
    </row>
    <row r="26" spans="1:9" s="126" customFormat="1" ht="15" customHeight="1">
      <c r="A26" s="96" t="s">
        <v>135</v>
      </c>
      <c r="B26" s="124">
        <v>15</v>
      </c>
      <c r="C26" s="122">
        <f>SUM(C27:C33)</f>
        <v>5</v>
      </c>
      <c r="D26" s="122">
        <f t="shared" ref="D26:H26" si="5">SUM(D27:D33)</f>
        <v>0</v>
      </c>
      <c r="E26" s="122">
        <f t="shared" si="5"/>
        <v>5</v>
      </c>
      <c r="F26" s="122">
        <f t="shared" si="5"/>
        <v>0</v>
      </c>
      <c r="G26" s="122">
        <f t="shared" si="5"/>
        <v>0</v>
      </c>
      <c r="H26" s="122">
        <f t="shared" si="5"/>
        <v>0</v>
      </c>
      <c r="I26" s="125">
        <f t="shared" si="3"/>
        <v>0</v>
      </c>
    </row>
    <row r="27" spans="1:9" ht="15" customHeight="1">
      <c r="A27" s="95" t="s">
        <v>16</v>
      </c>
      <c r="B27" s="121">
        <v>16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127">
        <v>0</v>
      </c>
      <c r="I27" s="114">
        <f t="shared" si="3"/>
        <v>0</v>
      </c>
    </row>
    <row r="28" spans="1:9" ht="15" customHeight="1">
      <c r="A28" s="88" t="s">
        <v>17</v>
      </c>
      <c r="B28" s="121">
        <v>17</v>
      </c>
      <c r="C28" s="37">
        <v>1</v>
      </c>
      <c r="D28" s="37">
        <v>0</v>
      </c>
      <c r="E28" s="37">
        <v>1</v>
      </c>
      <c r="F28" s="37">
        <v>0</v>
      </c>
      <c r="G28" s="37">
        <v>0</v>
      </c>
      <c r="H28" s="127">
        <v>0</v>
      </c>
      <c r="I28" s="114">
        <f t="shared" si="3"/>
        <v>0</v>
      </c>
    </row>
    <row r="29" spans="1:9" ht="15" customHeight="1">
      <c r="A29" s="88" t="s">
        <v>18</v>
      </c>
      <c r="B29" s="121">
        <v>18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127">
        <v>0</v>
      </c>
      <c r="I29" s="114">
        <f t="shared" si="3"/>
        <v>0</v>
      </c>
    </row>
    <row r="30" spans="1:9" ht="15" customHeight="1">
      <c r="A30" s="88" t="s">
        <v>19</v>
      </c>
      <c r="B30" s="121">
        <v>19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128">
        <v>0</v>
      </c>
      <c r="I30" s="114">
        <f t="shared" si="3"/>
        <v>0</v>
      </c>
    </row>
    <row r="31" spans="1:9" ht="15" customHeight="1">
      <c r="A31" s="88" t="s">
        <v>20</v>
      </c>
      <c r="B31" s="121">
        <v>20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128">
        <v>0</v>
      </c>
      <c r="I31" s="114">
        <f t="shared" si="3"/>
        <v>0</v>
      </c>
    </row>
    <row r="32" spans="1:9" ht="15" customHeight="1">
      <c r="A32" s="88" t="s">
        <v>21</v>
      </c>
      <c r="B32" s="121">
        <v>21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127">
        <v>0</v>
      </c>
      <c r="I32" s="114">
        <f t="shared" si="3"/>
        <v>0</v>
      </c>
    </row>
    <row r="33" spans="1:9" ht="15" customHeight="1">
      <c r="A33" s="88" t="s">
        <v>22</v>
      </c>
      <c r="B33" s="121">
        <v>22</v>
      </c>
      <c r="C33" s="37">
        <v>4</v>
      </c>
      <c r="D33" s="37">
        <v>0</v>
      </c>
      <c r="E33" s="37">
        <v>4</v>
      </c>
      <c r="F33" s="37">
        <v>0</v>
      </c>
      <c r="G33" s="37">
        <v>0</v>
      </c>
      <c r="H33" s="127">
        <v>0</v>
      </c>
      <c r="I33" s="114">
        <f t="shared" si="3"/>
        <v>0</v>
      </c>
    </row>
    <row r="34" spans="1:9" s="126" customFormat="1" ht="15" customHeight="1">
      <c r="A34" s="22" t="s">
        <v>136</v>
      </c>
      <c r="B34" s="124">
        <v>23</v>
      </c>
      <c r="C34" s="122">
        <f>+SUM(C35:C37)</f>
        <v>2</v>
      </c>
      <c r="D34" s="122">
        <f t="shared" ref="D34:H34" si="6">+SUM(D35:D37)</f>
        <v>0</v>
      </c>
      <c r="E34" s="122">
        <f t="shared" si="6"/>
        <v>2</v>
      </c>
      <c r="F34" s="122">
        <f t="shared" si="6"/>
        <v>0</v>
      </c>
      <c r="G34" s="122">
        <f t="shared" si="6"/>
        <v>0</v>
      </c>
      <c r="H34" s="122">
        <f t="shared" si="6"/>
        <v>0</v>
      </c>
      <c r="I34" s="125">
        <f t="shared" si="3"/>
        <v>0</v>
      </c>
    </row>
    <row r="35" spans="1:9" ht="13.5" customHeight="1">
      <c r="A35" s="88" t="s">
        <v>24</v>
      </c>
      <c r="B35" s="121">
        <v>24</v>
      </c>
      <c r="C35" s="37">
        <v>1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114">
        <f t="shared" si="3"/>
        <v>0</v>
      </c>
    </row>
    <row r="36" spans="1:9" ht="13.5" customHeight="1">
      <c r="A36" s="88" t="s">
        <v>57</v>
      </c>
      <c r="B36" s="121">
        <v>25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114">
        <f t="shared" si="3"/>
        <v>0</v>
      </c>
    </row>
    <row r="37" spans="1:9" ht="13.5" customHeight="1">
      <c r="A37" s="88" t="s">
        <v>25</v>
      </c>
      <c r="B37" s="121">
        <v>26</v>
      </c>
      <c r="C37" s="37">
        <v>1</v>
      </c>
      <c r="D37" s="121">
        <v>0</v>
      </c>
      <c r="E37" s="121">
        <v>1</v>
      </c>
      <c r="F37" s="121">
        <v>0</v>
      </c>
      <c r="G37" s="38">
        <v>0</v>
      </c>
      <c r="H37" s="38">
        <v>0</v>
      </c>
      <c r="I37" s="114">
        <f t="shared" si="3"/>
        <v>0</v>
      </c>
    </row>
    <row r="38" spans="1:9" s="126" customFormat="1" ht="13.5" customHeight="1">
      <c r="A38" s="98" t="s">
        <v>23</v>
      </c>
      <c r="B38" s="124">
        <v>27</v>
      </c>
      <c r="C38" s="122">
        <f>SUM(C39:C47)</f>
        <v>16</v>
      </c>
      <c r="D38" s="122">
        <f t="shared" ref="D38:H38" si="7">SUM(D39:D47)</f>
        <v>1</v>
      </c>
      <c r="E38" s="122">
        <f t="shared" si="7"/>
        <v>10</v>
      </c>
      <c r="F38" s="122">
        <f t="shared" si="7"/>
        <v>3</v>
      </c>
      <c r="G38" s="122">
        <f t="shared" si="7"/>
        <v>1</v>
      </c>
      <c r="H38" s="122">
        <f t="shared" si="7"/>
        <v>1</v>
      </c>
      <c r="I38" s="125">
        <f t="shared" si="3"/>
        <v>0</v>
      </c>
    </row>
    <row r="39" spans="1:9" ht="13.5" customHeight="1">
      <c r="A39" s="202" t="s">
        <v>120</v>
      </c>
      <c r="B39" s="106"/>
      <c r="C39" s="161">
        <v>1</v>
      </c>
      <c r="D39" s="160">
        <v>0</v>
      </c>
      <c r="E39" s="160">
        <v>1</v>
      </c>
      <c r="F39" s="160">
        <v>0</v>
      </c>
      <c r="G39" s="160">
        <v>0</v>
      </c>
      <c r="H39" s="160">
        <v>0</v>
      </c>
      <c r="I39" s="114">
        <f t="shared" si="3"/>
        <v>0</v>
      </c>
    </row>
    <row r="40" spans="1:9" ht="13.5" customHeight="1">
      <c r="A40" s="202" t="s">
        <v>121</v>
      </c>
      <c r="B40" s="106"/>
      <c r="C40" s="161">
        <v>0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14">
        <f t="shared" si="3"/>
        <v>0</v>
      </c>
    </row>
    <row r="41" spans="1:9" ht="13.5" customHeight="1">
      <c r="A41" s="202" t="s">
        <v>124</v>
      </c>
      <c r="B41" s="106"/>
      <c r="C41" s="161">
        <v>0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14">
        <f t="shared" si="3"/>
        <v>0</v>
      </c>
    </row>
    <row r="42" spans="1:9" ht="13.5" customHeight="1">
      <c r="A42" s="202" t="s">
        <v>125</v>
      </c>
      <c r="B42" s="106"/>
      <c r="C42" s="161">
        <v>3</v>
      </c>
      <c r="D42" s="160">
        <v>0</v>
      </c>
      <c r="E42" s="160">
        <v>3</v>
      </c>
      <c r="F42" s="160">
        <v>0</v>
      </c>
      <c r="G42" s="160">
        <v>0</v>
      </c>
      <c r="H42" s="160">
        <v>0</v>
      </c>
      <c r="I42" s="114">
        <f t="shared" si="3"/>
        <v>0</v>
      </c>
    </row>
    <row r="43" spans="1:9" ht="13.5" customHeight="1">
      <c r="A43" s="202" t="s">
        <v>122</v>
      </c>
      <c r="B43" s="106"/>
      <c r="C43" s="161">
        <v>0</v>
      </c>
      <c r="D43" s="160">
        <v>0</v>
      </c>
      <c r="E43" s="160">
        <v>0</v>
      </c>
      <c r="F43" s="160">
        <v>0</v>
      </c>
      <c r="G43" s="160">
        <v>0</v>
      </c>
      <c r="H43" s="160">
        <v>0</v>
      </c>
      <c r="I43" s="114">
        <f t="shared" si="3"/>
        <v>0</v>
      </c>
    </row>
    <row r="44" spans="1:9" ht="13.5" customHeight="1">
      <c r="A44" s="202" t="s">
        <v>123</v>
      </c>
      <c r="B44" s="106"/>
      <c r="C44" s="161">
        <v>0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14">
        <f t="shared" si="3"/>
        <v>0</v>
      </c>
    </row>
    <row r="45" spans="1:9" ht="13.5" customHeight="1">
      <c r="A45" s="202" t="s">
        <v>126</v>
      </c>
      <c r="B45" s="106"/>
      <c r="C45" s="161">
        <v>2</v>
      </c>
      <c r="D45" s="160">
        <v>0</v>
      </c>
      <c r="E45" s="160">
        <v>2</v>
      </c>
      <c r="F45" s="160">
        <v>0</v>
      </c>
      <c r="G45" s="160">
        <v>0</v>
      </c>
      <c r="H45" s="160">
        <v>0</v>
      </c>
      <c r="I45" s="114">
        <f t="shared" si="3"/>
        <v>0</v>
      </c>
    </row>
    <row r="46" spans="1:9" ht="13.5" customHeight="1">
      <c r="A46" s="202" t="s">
        <v>57</v>
      </c>
      <c r="B46" s="106"/>
      <c r="C46" s="161">
        <v>0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14">
        <f t="shared" si="3"/>
        <v>0</v>
      </c>
    </row>
    <row r="47" spans="1:9" ht="13.5" customHeight="1">
      <c r="A47" s="202" t="s">
        <v>127</v>
      </c>
      <c r="B47" s="106"/>
      <c r="C47" s="161">
        <v>10</v>
      </c>
      <c r="D47" s="160">
        <v>1</v>
      </c>
      <c r="E47" s="160">
        <v>4</v>
      </c>
      <c r="F47" s="160">
        <v>3</v>
      </c>
      <c r="G47" s="160">
        <v>1</v>
      </c>
      <c r="H47" s="160">
        <v>1</v>
      </c>
      <c r="I47" s="114">
        <f t="shared" si="3"/>
        <v>0</v>
      </c>
    </row>
    <row r="48" spans="1:9" ht="13.5" customHeight="1">
      <c r="A48" s="100"/>
      <c r="B48" s="106"/>
      <c r="C48" s="129"/>
      <c r="D48" s="46"/>
      <c r="E48" s="46"/>
      <c r="F48" s="46"/>
      <c r="G48" s="46"/>
      <c r="H48" s="46"/>
    </row>
    <row r="49" spans="1:9" ht="13.5" customHeight="1">
      <c r="A49" s="100"/>
      <c r="B49" s="106"/>
      <c r="C49" s="129"/>
      <c r="D49" s="46"/>
      <c r="E49" s="46"/>
      <c r="F49" s="46"/>
      <c r="G49" s="46"/>
      <c r="H49" s="46"/>
    </row>
    <row r="50" spans="1:9" ht="13.5" customHeight="1">
      <c r="A50" s="103" t="s">
        <v>104</v>
      </c>
      <c r="B50" s="106"/>
      <c r="C50" s="129"/>
      <c r="D50" s="70"/>
      <c r="E50" s="46"/>
      <c r="F50" s="70"/>
      <c r="G50" s="70"/>
      <c r="H50" s="70"/>
      <c r="I50" s="130"/>
    </row>
  </sheetData>
  <mergeCells count="6">
    <mergeCell ref="A9:A10"/>
    <mergeCell ref="A5:H5"/>
    <mergeCell ref="B9:B10"/>
    <mergeCell ref="C9:C10"/>
    <mergeCell ref="D9:H9"/>
    <mergeCell ref="F7:H7"/>
  </mergeCells>
  <printOptions horizontalCentered="1"/>
  <pageMargins left="0.88" right="0.25" top="0.5" bottom="0.25" header="0.05" footer="0.05"/>
  <pageSetup paperSize="9" scale="72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L53"/>
  <sheetViews>
    <sheetView view="pageBreakPreview" topLeftCell="A37" zoomScale="130" zoomScaleNormal="100" zoomScaleSheetLayoutView="130" workbookViewId="0">
      <selection activeCell="F59" sqref="F59"/>
    </sheetView>
  </sheetViews>
  <sheetFormatPr defaultRowHeight="15"/>
  <cols>
    <col min="1" max="1" width="31.5703125" style="131" customWidth="1"/>
    <col min="2" max="2" width="7.85546875" style="131" customWidth="1"/>
    <col min="3" max="3" width="13.42578125" style="57" customWidth="1"/>
    <col min="4" max="4" width="14.5703125" style="131" customWidth="1"/>
    <col min="5" max="5" width="14.5703125" style="57" customWidth="1"/>
    <col min="6" max="6" width="14.5703125" style="132" customWidth="1"/>
    <col min="7" max="7" width="14.5703125" style="57" customWidth="1"/>
    <col min="8" max="11" width="14.5703125" style="131" customWidth="1"/>
    <col min="12" max="12" width="9.140625" style="134"/>
    <col min="13" max="16384" width="9.140625" style="131"/>
  </cols>
  <sheetData>
    <row r="1" spans="1:12" ht="15" customHeight="1">
      <c r="A1" s="178"/>
      <c r="B1" s="178"/>
      <c r="C1" s="178"/>
      <c r="K1" s="133" t="s">
        <v>85</v>
      </c>
    </row>
    <row r="2" spans="1:12">
      <c r="A2" s="178"/>
      <c r="B2" s="178"/>
      <c r="C2" s="178"/>
    </row>
    <row r="3" spans="1:12">
      <c r="A3" s="135"/>
      <c r="B3" s="135"/>
      <c r="C3" s="136"/>
    </row>
    <row r="4" spans="1:12">
      <c r="A4" s="137" t="s">
        <v>88</v>
      </c>
      <c r="J4" s="24"/>
      <c r="K4" s="24"/>
    </row>
    <row r="5" spans="1:12" ht="15" customHeight="1">
      <c r="A5" s="165" t="s">
        <v>0</v>
      </c>
      <c r="B5" s="169" t="s">
        <v>1</v>
      </c>
      <c r="C5" s="180" t="s">
        <v>37</v>
      </c>
      <c r="D5" s="176" t="s">
        <v>93</v>
      </c>
      <c r="E5" s="176"/>
      <c r="F5" s="176"/>
      <c r="G5" s="176"/>
      <c r="H5" s="176"/>
      <c r="I5" s="176"/>
      <c r="J5" s="176"/>
      <c r="K5" s="177"/>
    </row>
    <row r="6" spans="1:12" ht="42" customHeight="1">
      <c r="A6" s="166"/>
      <c r="B6" s="169"/>
      <c r="C6" s="181"/>
      <c r="D6" s="6" t="s">
        <v>49</v>
      </c>
      <c r="E6" s="35" t="s">
        <v>50</v>
      </c>
      <c r="F6" s="35" t="s">
        <v>51</v>
      </c>
      <c r="G6" s="35" t="s">
        <v>52</v>
      </c>
      <c r="H6" s="6" t="s">
        <v>53</v>
      </c>
      <c r="I6" s="6" t="s">
        <v>54</v>
      </c>
      <c r="J6" s="6" t="s">
        <v>55</v>
      </c>
      <c r="K6" s="7" t="s">
        <v>56</v>
      </c>
    </row>
    <row r="7" spans="1:12" s="141" customFormat="1">
      <c r="A7" s="34" t="s">
        <v>58</v>
      </c>
      <c r="B7" s="34" t="s">
        <v>4</v>
      </c>
      <c r="C7" s="34">
        <v>1</v>
      </c>
      <c r="D7" s="8">
        <v>2</v>
      </c>
      <c r="E7" s="138">
        <v>3</v>
      </c>
      <c r="F7" s="26">
        <v>4</v>
      </c>
      <c r="G7" s="138">
        <v>5</v>
      </c>
      <c r="H7" s="8">
        <v>6</v>
      </c>
      <c r="I7" s="139">
        <v>7</v>
      </c>
      <c r="J7" s="8">
        <v>8</v>
      </c>
      <c r="K7" s="139">
        <v>9</v>
      </c>
      <c r="L7" s="140"/>
    </row>
    <row r="8" spans="1:12">
      <c r="A8" s="81" t="s">
        <v>111</v>
      </c>
      <c r="B8" s="121">
        <v>1</v>
      </c>
      <c r="C8" s="142">
        <f>+C9+C15+C22+C30+C34</f>
        <v>48</v>
      </c>
      <c r="D8" s="142">
        <f t="shared" ref="D8:K8" si="0">+D9+D15+D22+D30+D34</f>
        <v>1</v>
      </c>
      <c r="E8" s="142">
        <f t="shared" si="0"/>
        <v>2</v>
      </c>
      <c r="F8" s="142">
        <f t="shared" si="0"/>
        <v>34</v>
      </c>
      <c r="G8" s="142">
        <f t="shared" si="0"/>
        <v>2</v>
      </c>
      <c r="H8" s="142">
        <f t="shared" si="0"/>
        <v>3</v>
      </c>
      <c r="I8" s="142">
        <f t="shared" si="0"/>
        <v>2</v>
      </c>
      <c r="J8" s="142">
        <f t="shared" si="0"/>
        <v>0</v>
      </c>
      <c r="K8" s="142">
        <f t="shared" si="0"/>
        <v>4</v>
      </c>
      <c r="L8" s="134">
        <f>+SUM(D8:K8)-C8</f>
        <v>0</v>
      </c>
    </row>
    <row r="9" spans="1:12" s="137" customFormat="1" ht="15" customHeight="1">
      <c r="A9" s="123" t="s">
        <v>137</v>
      </c>
      <c r="B9" s="124">
        <v>2</v>
      </c>
      <c r="C9" s="122">
        <f>SUM(C10:C14)</f>
        <v>16</v>
      </c>
      <c r="D9" s="122">
        <f t="shared" ref="D9:K9" si="1">SUM(D10:D14)</f>
        <v>0</v>
      </c>
      <c r="E9" s="122">
        <f t="shared" si="1"/>
        <v>0</v>
      </c>
      <c r="F9" s="122">
        <f t="shared" si="1"/>
        <v>16</v>
      </c>
      <c r="G9" s="122">
        <f t="shared" si="1"/>
        <v>0</v>
      </c>
      <c r="H9" s="122">
        <f t="shared" si="1"/>
        <v>0</v>
      </c>
      <c r="I9" s="122">
        <f t="shared" si="1"/>
        <v>0</v>
      </c>
      <c r="J9" s="122">
        <f t="shared" si="1"/>
        <v>0</v>
      </c>
      <c r="K9" s="122">
        <f t="shared" si="1"/>
        <v>0</v>
      </c>
      <c r="L9" s="143">
        <f t="shared" ref="L9:L44" si="2">+SUM(D9:K9)-C9</f>
        <v>0</v>
      </c>
    </row>
    <row r="10" spans="1:12">
      <c r="A10" s="88" t="s">
        <v>5</v>
      </c>
      <c r="B10" s="121">
        <v>3</v>
      </c>
      <c r="C10" s="37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127">
        <v>0</v>
      </c>
      <c r="K10" s="127">
        <v>0</v>
      </c>
      <c r="L10" s="134">
        <f t="shared" si="2"/>
        <v>0</v>
      </c>
    </row>
    <row r="11" spans="1:12">
      <c r="A11" s="88" t="s">
        <v>6</v>
      </c>
      <c r="B11" s="121">
        <v>4</v>
      </c>
      <c r="C11" s="37">
        <v>1</v>
      </c>
      <c r="D11" s="34">
        <v>0</v>
      </c>
      <c r="E11" s="34">
        <v>0</v>
      </c>
      <c r="F11" s="34">
        <v>1</v>
      </c>
      <c r="G11" s="34">
        <v>0</v>
      </c>
      <c r="H11" s="34">
        <v>0</v>
      </c>
      <c r="I11" s="34">
        <v>0</v>
      </c>
      <c r="J11" s="127">
        <v>0</v>
      </c>
      <c r="K11" s="127">
        <v>0</v>
      </c>
      <c r="L11" s="134">
        <v>0</v>
      </c>
    </row>
    <row r="12" spans="1:12">
      <c r="A12" s="88" t="s">
        <v>8</v>
      </c>
      <c r="B12" s="121">
        <v>5</v>
      </c>
      <c r="C12" s="37">
        <v>15</v>
      </c>
      <c r="D12" s="34">
        <v>0</v>
      </c>
      <c r="E12" s="34">
        <v>0</v>
      </c>
      <c r="F12" s="34">
        <v>15</v>
      </c>
      <c r="G12" s="34">
        <v>0</v>
      </c>
      <c r="H12" s="34">
        <v>0</v>
      </c>
      <c r="I12" s="34">
        <v>0</v>
      </c>
      <c r="J12" s="127">
        <v>0</v>
      </c>
      <c r="K12" s="127">
        <v>0</v>
      </c>
      <c r="L12" s="134">
        <f t="shared" si="2"/>
        <v>0</v>
      </c>
    </row>
    <row r="13" spans="1:12" ht="15" customHeight="1">
      <c r="A13" s="88" t="s">
        <v>7</v>
      </c>
      <c r="B13" s="121">
        <v>6</v>
      </c>
      <c r="C13" s="37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127">
        <v>0</v>
      </c>
      <c r="K13" s="127">
        <v>0</v>
      </c>
      <c r="L13" s="134">
        <f t="shared" si="2"/>
        <v>0</v>
      </c>
    </row>
    <row r="14" spans="1:12" ht="15" customHeight="1">
      <c r="A14" s="88" t="s">
        <v>9</v>
      </c>
      <c r="B14" s="121">
        <v>7</v>
      </c>
      <c r="C14" s="37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127">
        <v>0</v>
      </c>
      <c r="K14" s="127">
        <v>0</v>
      </c>
      <c r="L14" s="134">
        <f t="shared" si="2"/>
        <v>0</v>
      </c>
    </row>
    <row r="15" spans="1:12" s="137" customFormat="1">
      <c r="A15" s="25" t="s">
        <v>138</v>
      </c>
      <c r="B15" s="124">
        <v>8</v>
      </c>
      <c r="C15" s="122">
        <f>SUM(C16:C21)</f>
        <v>10</v>
      </c>
      <c r="D15" s="122">
        <f t="shared" ref="D15:K15" si="3">SUM(D16:D21)</f>
        <v>0</v>
      </c>
      <c r="E15" s="122">
        <f t="shared" si="3"/>
        <v>1</v>
      </c>
      <c r="F15" s="122">
        <f t="shared" si="3"/>
        <v>5</v>
      </c>
      <c r="G15" s="122">
        <f t="shared" si="3"/>
        <v>0</v>
      </c>
      <c r="H15" s="122">
        <f t="shared" si="3"/>
        <v>1</v>
      </c>
      <c r="I15" s="122">
        <f t="shared" si="3"/>
        <v>1</v>
      </c>
      <c r="J15" s="122">
        <f t="shared" si="3"/>
        <v>0</v>
      </c>
      <c r="K15" s="122">
        <f t="shared" si="3"/>
        <v>2</v>
      </c>
      <c r="L15" s="143">
        <f t="shared" si="2"/>
        <v>0</v>
      </c>
    </row>
    <row r="16" spans="1:12" ht="15" customHeight="1">
      <c r="A16" s="88" t="s">
        <v>10</v>
      </c>
      <c r="B16" s="121">
        <v>9</v>
      </c>
      <c r="C16" s="37">
        <v>1</v>
      </c>
      <c r="D16" s="34">
        <v>0</v>
      </c>
      <c r="E16" s="34">
        <v>0</v>
      </c>
      <c r="F16" s="34">
        <v>1</v>
      </c>
      <c r="G16" s="34">
        <v>0</v>
      </c>
      <c r="H16" s="34">
        <v>0</v>
      </c>
      <c r="I16" s="34">
        <v>0</v>
      </c>
      <c r="J16" s="127">
        <v>0</v>
      </c>
      <c r="K16" s="127">
        <v>0</v>
      </c>
      <c r="L16" s="134">
        <f t="shared" si="2"/>
        <v>0</v>
      </c>
    </row>
    <row r="17" spans="1:12">
      <c r="A17" s="88" t="s">
        <v>11</v>
      </c>
      <c r="B17" s="121">
        <v>10</v>
      </c>
      <c r="C17" s="37">
        <v>3</v>
      </c>
      <c r="D17" s="34">
        <v>0</v>
      </c>
      <c r="E17" s="34">
        <v>0</v>
      </c>
      <c r="F17" s="34">
        <v>3</v>
      </c>
      <c r="G17" s="34">
        <v>0</v>
      </c>
      <c r="H17" s="34">
        <v>0</v>
      </c>
      <c r="I17" s="34">
        <v>0</v>
      </c>
      <c r="J17" s="127">
        <v>0</v>
      </c>
      <c r="K17" s="127">
        <v>0</v>
      </c>
      <c r="L17" s="134">
        <f t="shared" si="2"/>
        <v>0</v>
      </c>
    </row>
    <row r="18" spans="1:12" ht="15" customHeight="1">
      <c r="A18" s="88" t="s">
        <v>12</v>
      </c>
      <c r="B18" s="121">
        <v>11</v>
      </c>
      <c r="C18" s="37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127">
        <v>0</v>
      </c>
      <c r="K18" s="127">
        <v>0</v>
      </c>
      <c r="L18" s="134">
        <f t="shared" si="2"/>
        <v>0</v>
      </c>
    </row>
    <row r="19" spans="1:12" ht="15" customHeight="1">
      <c r="A19" s="88" t="s">
        <v>13</v>
      </c>
      <c r="B19" s="121">
        <v>12</v>
      </c>
      <c r="C19" s="37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127">
        <v>0</v>
      </c>
      <c r="K19" s="127">
        <v>0</v>
      </c>
      <c r="L19" s="134">
        <f t="shared" si="2"/>
        <v>0</v>
      </c>
    </row>
    <row r="20" spans="1:12" ht="15" customHeight="1">
      <c r="A20" s="88" t="s">
        <v>14</v>
      </c>
      <c r="B20" s="121">
        <v>13</v>
      </c>
      <c r="C20" s="37">
        <v>6</v>
      </c>
      <c r="D20" s="34">
        <v>0</v>
      </c>
      <c r="E20" s="34">
        <v>1</v>
      </c>
      <c r="F20" s="34">
        <v>1</v>
      </c>
      <c r="G20" s="34">
        <v>0</v>
      </c>
      <c r="H20" s="34">
        <v>1</v>
      </c>
      <c r="I20" s="34">
        <v>1</v>
      </c>
      <c r="J20" s="127">
        <v>0</v>
      </c>
      <c r="K20" s="127">
        <v>2</v>
      </c>
      <c r="L20" s="134">
        <f t="shared" si="2"/>
        <v>0</v>
      </c>
    </row>
    <row r="21" spans="1:12" ht="15" customHeight="1">
      <c r="A21" s="95" t="s">
        <v>15</v>
      </c>
      <c r="B21" s="121">
        <v>14</v>
      </c>
      <c r="C21" s="37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127">
        <v>0</v>
      </c>
      <c r="K21" s="127">
        <v>0</v>
      </c>
      <c r="L21" s="134">
        <f t="shared" si="2"/>
        <v>0</v>
      </c>
    </row>
    <row r="22" spans="1:12" s="137" customFormat="1">
      <c r="A22" s="96" t="s">
        <v>135</v>
      </c>
      <c r="B22" s="124">
        <v>15</v>
      </c>
      <c r="C22" s="122">
        <f>+SUM(C23:C29)</f>
        <v>15</v>
      </c>
      <c r="D22" s="122">
        <f t="shared" ref="D22:K22" si="4">+SUM(D23:D29)</f>
        <v>1</v>
      </c>
      <c r="E22" s="122">
        <f t="shared" si="4"/>
        <v>1</v>
      </c>
      <c r="F22" s="122">
        <f t="shared" si="4"/>
        <v>6</v>
      </c>
      <c r="G22" s="122">
        <f t="shared" si="4"/>
        <v>2</v>
      </c>
      <c r="H22" s="122">
        <f t="shared" si="4"/>
        <v>2</v>
      </c>
      <c r="I22" s="122">
        <f t="shared" si="4"/>
        <v>1</v>
      </c>
      <c r="J22" s="122">
        <f t="shared" si="4"/>
        <v>0</v>
      </c>
      <c r="K22" s="122">
        <f t="shared" si="4"/>
        <v>2</v>
      </c>
      <c r="L22" s="143">
        <f t="shared" si="2"/>
        <v>0</v>
      </c>
    </row>
    <row r="23" spans="1:12">
      <c r="A23" s="95" t="s">
        <v>16</v>
      </c>
      <c r="B23" s="121">
        <v>16</v>
      </c>
      <c r="C23" s="37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127">
        <v>0</v>
      </c>
      <c r="K23" s="127">
        <v>0</v>
      </c>
      <c r="L23" s="134">
        <f t="shared" si="2"/>
        <v>0</v>
      </c>
    </row>
    <row r="24" spans="1:12" ht="15" customHeight="1">
      <c r="A24" s="88" t="s">
        <v>17</v>
      </c>
      <c r="B24" s="121">
        <v>17</v>
      </c>
      <c r="C24" s="37">
        <v>1</v>
      </c>
      <c r="D24" s="34">
        <v>0</v>
      </c>
      <c r="E24" s="34">
        <v>0</v>
      </c>
      <c r="F24" s="34">
        <v>1</v>
      </c>
      <c r="G24" s="34">
        <v>0</v>
      </c>
      <c r="H24" s="34">
        <v>0</v>
      </c>
      <c r="I24" s="34">
        <v>0</v>
      </c>
      <c r="J24" s="127">
        <v>0</v>
      </c>
      <c r="K24" s="127">
        <v>0</v>
      </c>
      <c r="L24" s="134">
        <f t="shared" si="2"/>
        <v>0</v>
      </c>
    </row>
    <row r="25" spans="1:12" ht="15" customHeight="1">
      <c r="A25" s="88" t="s">
        <v>18</v>
      </c>
      <c r="B25" s="121">
        <v>18</v>
      </c>
      <c r="C25" s="37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127">
        <v>0</v>
      </c>
      <c r="K25" s="127">
        <v>0</v>
      </c>
      <c r="L25" s="134">
        <f t="shared" si="2"/>
        <v>0</v>
      </c>
    </row>
    <row r="26" spans="1:12">
      <c r="A26" s="88" t="s">
        <v>19</v>
      </c>
      <c r="B26" s="121">
        <v>19</v>
      </c>
      <c r="C26" s="37">
        <v>3</v>
      </c>
      <c r="D26" s="34">
        <v>0</v>
      </c>
      <c r="E26" s="34">
        <v>0</v>
      </c>
      <c r="F26" s="34">
        <v>1</v>
      </c>
      <c r="G26" s="34">
        <v>0</v>
      </c>
      <c r="H26" s="34">
        <v>1</v>
      </c>
      <c r="I26" s="34">
        <v>0</v>
      </c>
      <c r="J26" s="127">
        <v>0</v>
      </c>
      <c r="K26" s="127">
        <v>1</v>
      </c>
      <c r="L26" s="134">
        <f t="shared" si="2"/>
        <v>0</v>
      </c>
    </row>
    <row r="27" spans="1:12" ht="15" customHeight="1">
      <c r="A27" s="88" t="s">
        <v>20</v>
      </c>
      <c r="B27" s="121">
        <v>20</v>
      </c>
      <c r="C27" s="37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127">
        <v>0</v>
      </c>
      <c r="K27" s="127">
        <v>0</v>
      </c>
      <c r="L27" s="134">
        <f t="shared" si="2"/>
        <v>0</v>
      </c>
    </row>
    <row r="28" spans="1:12" ht="15" customHeight="1">
      <c r="A28" s="88" t="s">
        <v>21</v>
      </c>
      <c r="B28" s="121">
        <v>21</v>
      </c>
      <c r="C28" s="37">
        <v>2</v>
      </c>
      <c r="D28" s="34">
        <v>0</v>
      </c>
      <c r="E28" s="34">
        <v>0</v>
      </c>
      <c r="F28" s="34">
        <v>1</v>
      </c>
      <c r="G28" s="34">
        <v>1</v>
      </c>
      <c r="H28" s="34">
        <v>0</v>
      </c>
      <c r="I28" s="34">
        <v>0</v>
      </c>
      <c r="J28" s="127">
        <v>0</v>
      </c>
      <c r="K28" s="127">
        <v>0</v>
      </c>
      <c r="L28" s="134">
        <f t="shared" si="2"/>
        <v>0</v>
      </c>
    </row>
    <row r="29" spans="1:12">
      <c r="A29" s="88" t="s">
        <v>22</v>
      </c>
      <c r="B29" s="121">
        <v>22</v>
      </c>
      <c r="C29" s="37">
        <v>9</v>
      </c>
      <c r="D29" s="38">
        <v>1</v>
      </c>
      <c r="E29" s="37">
        <v>1</v>
      </c>
      <c r="F29" s="37">
        <v>3</v>
      </c>
      <c r="G29" s="37">
        <v>1</v>
      </c>
      <c r="H29" s="38">
        <v>1</v>
      </c>
      <c r="I29" s="38">
        <v>1</v>
      </c>
      <c r="J29" s="127">
        <v>0</v>
      </c>
      <c r="K29" s="127">
        <v>1</v>
      </c>
      <c r="L29" s="134">
        <f t="shared" si="2"/>
        <v>0</v>
      </c>
    </row>
    <row r="30" spans="1:12" s="137" customFormat="1">
      <c r="A30" s="22" t="s">
        <v>136</v>
      </c>
      <c r="B30" s="124">
        <v>23</v>
      </c>
      <c r="C30" s="142">
        <f>+SUM(C31:C33)</f>
        <v>3</v>
      </c>
      <c r="D30" s="142">
        <f t="shared" ref="D30:K30" si="5">+SUM(D31:D33)</f>
        <v>0</v>
      </c>
      <c r="E30" s="142">
        <f t="shared" si="5"/>
        <v>0</v>
      </c>
      <c r="F30" s="142">
        <f t="shared" si="5"/>
        <v>3</v>
      </c>
      <c r="G30" s="142">
        <f t="shared" si="5"/>
        <v>0</v>
      </c>
      <c r="H30" s="142">
        <f t="shared" si="5"/>
        <v>0</v>
      </c>
      <c r="I30" s="142">
        <f t="shared" si="5"/>
        <v>0</v>
      </c>
      <c r="J30" s="142">
        <f t="shared" si="5"/>
        <v>0</v>
      </c>
      <c r="K30" s="142">
        <f t="shared" si="5"/>
        <v>0</v>
      </c>
      <c r="L30" s="143">
        <f t="shared" si="2"/>
        <v>0</v>
      </c>
    </row>
    <row r="31" spans="1:12">
      <c r="A31" s="88" t="s">
        <v>24</v>
      </c>
      <c r="B31" s="121">
        <v>24</v>
      </c>
      <c r="C31" s="138">
        <v>2</v>
      </c>
      <c r="D31" s="127">
        <v>0</v>
      </c>
      <c r="E31" s="138">
        <v>0</v>
      </c>
      <c r="F31" s="138">
        <v>2</v>
      </c>
      <c r="G31" s="138">
        <v>0</v>
      </c>
      <c r="H31" s="127">
        <v>0</v>
      </c>
      <c r="I31" s="127">
        <v>0</v>
      </c>
      <c r="J31" s="127">
        <v>0</v>
      </c>
      <c r="K31" s="127">
        <v>0</v>
      </c>
      <c r="L31" s="134">
        <f t="shared" si="2"/>
        <v>0</v>
      </c>
    </row>
    <row r="32" spans="1:12">
      <c r="A32" s="88" t="s">
        <v>57</v>
      </c>
      <c r="B32" s="121">
        <v>25</v>
      </c>
      <c r="C32" s="138">
        <v>1</v>
      </c>
      <c r="D32" s="127">
        <v>0</v>
      </c>
      <c r="E32" s="138">
        <v>0</v>
      </c>
      <c r="F32" s="138">
        <v>1</v>
      </c>
      <c r="G32" s="138">
        <v>0</v>
      </c>
      <c r="H32" s="127">
        <v>0</v>
      </c>
      <c r="I32" s="127">
        <v>0</v>
      </c>
      <c r="J32" s="127">
        <v>0</v>
      </c>
      <c r="K32" s="127">
        <v>0</v>
      </c>
      <c r="L32" s="134">
        <f t="shared" si="2"/>
        <v>0</v>
      </c>
    </row>
    <row r="33" spans="1:12">
      <c r="A33" s="88" t="s">
        <v>25</v>
      </c>
      <c r="B33" s="121">
        <v>26</v>
      </c>
      <c r="C33" s="37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127">
        <v>0</v>
      </c>
      <c r="K33" s="127">
        <v>0</v>
      </c>
      <c r="L33" s="134">
        <f t="shared" ref="L33" si="6">+SUM(D33:K33)-C33</f>
        <v>0</v>
      </c>
    </row>
    <row r="34" spans="1:12" s="137" customFormat="1">
      <c r="A34" s="98" t="s">
        <v>23</v>
      </c>
      <c r="B34" s="124">
        <v>27</v>
      </c>
      <c r="C34" s="142">
        <f>SUM(C35:C43)</f>
        <v>4</v>
      </c>
      <c r="D34" s="142">
        <f t="shared" ref="D34:K34" si="7">SUM(D35:D43)</f>
        <v>0</v>
      </c>
      <c r="E34" s="142">
        <f t="shared" si="7"/>
        <v>0</v>
      </c>
      <c r="F34" s="142">
        <f t="shared" si="7"/>
        <v>4</v>
      </c>
      <c r="G34" s="142">
        <f t="shared" si="7"/>
        <v>0</v>
      </c>
      <c r="H34" s="142">
        <f t="shared" si="7"/>
        <v>0</v>
      </c>
      <c r="I34" s="142">
        <f t="shared" si="7"/>
        <v>0</v>
      </c>
      <c r="J34" s="142">
        <f t="shared" si="7"/>
        <v>0</v>
      </c>
      <c r="K34" s="142">
        <f t="shared" si="7"/>
        <v>0</v>
      </c>
      <c r="L34" s="143">
        <f t="shared" si="2"/>
        <v>0</v>
      </c>
    </row>
    <row r="35" spans="1:12">
      <c r="A35" s="202" t="s">
        <v>120</v>
      </c>
      <c r="B35" s="106"/>
      <c r="C35" s="205">
        <v>0</v>
      </c>
      <c r="D35" s="206">
        <v>0</v>
      </c>
      <c r="E35" s="205">
        <v>0</v>
      </c>
      <c r="F35" s="205">
        <v>0</v>
      </c>
      <c r="G35" s="205">
        <v>0</v>
      </c>
      <c r="H35" s="206">
        <v>0</v>
      </c>
      <c r="I35" s="206">
        <v>0</v>
      </c>
      <c r="J35" s="206">
        <v>0</v>
      </c>
      <c r="K35" s="206">
        <v>0</v>
      </c>
      <c r="L35" s="134">
        <f t="shared" si="2"/>
        <v>0</v>
      </c>
    </row>
    <row r="36" spans="1:12">
      <c r="A36" s="202" t="s">
        <v>121</v>
      </c>
      <c r="B36" s="106"/>
      <c r="C36" s="205">
        <v>0</v>
      </c>
      <c r="D36" s="206">
        <v>0</v>
      </c>
      <c r="E36" s="205">
        <v>0</v>
      </c>
      <c r="F36" s="205">
        <v>0</v>
      </c>
      <c r="G36" s="205">
        <v>0</v>
      </c>
      <c r="H36" s="206">
        <v>0</v>
      </c>
      <c r="I36" s="206">
        <v>0</v>
      </c>
      <c r="J36" s="206">
        <v>0</v>
      </c>
      <c r="K36" s="206">
        <v>0</v>
      </c>
      <c r="L36" s="134">
        <f t="shared" si="2"/>
        <v>0</v>
      </c>
    </row>
    <row r="37" spans="1:12">
      <c r="A37" s="202" t="s">
        <v>124</v>
      </c>
      <c r="B37" s="106"/>
      <c r="C37" s="205">
        <v>0</v>
      </c>
      <c r="D37" s="206">
        <v>0</v>
      </c>
      <c r="E37" s="205">
        <v>0</v>
      </c>
      <c r="F37" s="205">
        <v>0</v>
      </c>
      <c r="G37" s="205">
        <v>0</v>
      </c>
      <c r="H37" s="206">
        <v>0</v>
      </c>
      <c r="I37" s="206">
        <v>0</v>
      </c>
      <c r="J37" s="206">
        <v>0</v>
      </c>
      <c r="K37" s="206">
        <v>0</v>
      </c>
      <c r="L37" s="134">
        <f t="shared" si="2"/>
        <v>0</v>
      </c>
    </row>
    <row r="38" spans="1:12">
      <c r="A38" s="202" t="s">
        <v>125</v>
      </c>
      <c r="B38" s="106"/>
      <c r="C38" s="205">
        <v>2</v>
      </c>
      <c r="D38" s="206">
        <v>0</v>
      </c>
      <c r="E38" s="205">
        <v>0</v>
      </c>
      <c r="F38" s="205">
        <v>2</v>
      </c>
      <c r="G38" s="205">
        <v>0</v>
      </c>
      <c r="H38" s="206">
        <v>0</v>
      </c>
      <c r="I38" s="206">
        <v>0</v>
      </c>
      <c r="J38" s="206">
        <v>0</v>
      </c>
      <c r="K38" s="206">
        <v>0</v>
      </c>
      <c r="L38" s="134">
        <f t="shared" si="2"/>
        <v>0</v>
      </c>
    </row>
    <row r="39" spans="1:12">
      <c r="A39" s="202" t="s">
        <v>122</v>
      </c>
      <c r="B39" s="106"/>
      <c r="C39" s="205">
        <v>1</v>
      </c>
      <c r="D39" s="206">
        <v>0</v>
      </c>
      <c r="E39" s="205">
        <v>0</v>
      </c>
      <c r="F39" s="205">
        <v>1</v>
      </c>
      <c r="G39" s="205">
        <v>0</v>
      </c>
      <c r="H39" s="206">
        <v>0</v>
      </c>
      <c r="I39" s="206">
        <v>0</v>
      </c>
      <c r="J39" s="206">
        <v>0</v>
      </c>
      <c r="K39" s="206">
        <v>0</v>
      </c>
      <c r="L39" s="134">
        <f t="shared" ref="L39" si="8">+SUM(D39:K39)-C39</f>
        <v>0</v>
      </c>
    </row>
    <row r="40" spans="1:12">
      <c r="A40" s="202" t="s">
        <v>123</v>
      </c>
      <c r="B40" s="106"/>
      <c r="C40" s="205">
        <v>0</v>
      </c>
      <c r="D40" s="206">
        <v>0</v>
      </c>
      <c r="E40" s="205">
        <v>0</v>
      </c>
      <c r="F40" s="205">
        <v>0</v>
      </c>
      <c r="G40" s="205">
        <v>0</v>
      </c>
      <c r="H40" s="206">
        <v>0</v>
      </c>
      <c r="I40" s="206">
        <v>0</v>
      </c>
      <c r="J40" s="206">
        <v>0</v>
      </c>
      <c r="K40" s="206">
        <v>0</v>
      </c>
      <c r="L40" s="134">
        <f t="shared" si="2"/>
        <v>0</v>
      </c>
    </row>
    <row r="41" spans="1:12">
      <c r="A41" s="202" t="s">
        <v>126</v>
      </c>
      <c r="B41" s="106"/>
      <c r="C41" s="205">
        <v>0</v>
      </c>
      <c r="D41" s="206">
        <v>0</v>
      </c>
      <c r="E41" s="205">
        <v>0</v>
      </c>
      <c r="F41" s="205">
        <v>0</v>
      </c>
      <c r="G41" s="205">
        <v>0</v>
      </c>
      <c r="H41" s="206">
        <v>0</v>
      </c>
      <c r="I41" s="206">
        <v>0</v>
      </c>
      <c r="J41" s="206">
        <v>0</v>
      </c>
      <c r="K41" s="206">
        <v>0</v>
      </c>
      <c r="L41" s="134">
        <f t="shared" si="2"/>
        <v>0</v>
      </c>
    </row>
    <row r="42" spans="1:12">
      <c r="A42" s="202" t="s">
        <v>57</v>
      </c>
      <c r="B42" s="106"/>
      <c r="C42" s="205">
        <v>0</v>
      </c>
      <c r="D42" s="206">
        <v>0</v>
      </c>
      <c r="E42" s="205">
        <v>0</v>
      </c>
      <c r="F42" s="205">
        <v>0</v>
      </c>
      <c r="G42" s="205">
        <v>0</v>
      </c>
      <c r="H42" s="206">
        <v>0</v>
      </c>
      <c r="I42" s="206">
        <v>0</v>
      </c>
      <c r="J42" s="206">
        <v>0</v>
      </c>
      <c r="K42" s="206">
        <v>0</v>
      </c>
      <c r="L42" s="134">
        <f t="shared" si="2"/>
        <v>0</v>
      </c>
    </row>
    <row r="43" spans="1:12">
      <c r="A43" s="202" t="s">
        <v>127</v>
      </c>
      <c r="B43" s="106"/>
      <c r="C43" s="205">
        <v>1</v>
      </c>
      <c r="D43" s="206">
        <v>0</v>
      </c>
      <c r="E43" s="205">
        <v>0</v>
      </c>
      <c r="F43" s="205">
        <v>1</v>
      </c>
      <c r="G43" s="205">
        <v>0</v>
      </c>
      <c r="H43" s="206">
        <v>0</v>
      </c>
      <c r="I43" s="206">
        <v>0</v>
      </c>
      <c r="J43" s="206">
        <v>0</v>
      </c>
      <c r="K43" s="206">
        <v>0</v>
      </c>
      <c r="L43" s="134">
        <f t="shared" si="2"/>
        <v>0</v>
      </c>
    </row>
    <row r="44" spans="1:12">
      <c r="A44" s="100"/>
      <c r="B44" s="106"/>
      <c r="C44" s="144"/>
      <c r="D44" s="145"/>
      <c r="E44" s="144"/>
      <c r="F44" s="144"/>
      <c r="G44" s="144"/>
      <c r="H44" s="145"/>
      <c r="I44" s="145"/>
      <c r="J44" s="145"/>
      <c r="K44" s="145"/>
      <c r="L44" s="134">
        <f t="shared" si="2"/>
        <v>0</v>
      </c>
    </row>
    <row r="45" spans="1:12">
      <c r="A45" s="100"/>
      <c r="B45" s="106"/>
      <c r="C45" s="144"/>
      <c r="D45" s="145"/>
      <c r="E45" s="144"/>
      <c r="F45" s="144"/>
      <c r="G45" s="144"/>
      <c r="H45" s="145"/>
      <c r="I45" s="145"/>
      <c r="J45" s="145"/>
      <c r="K45" s="145"/>
    </row>
    <row r="46" spans="1:12">
      <c r="A46" s="103" t="s">
        <v>105</v>
      </c>
      <c r="B46" s="24"/>
      <c r="D46" s="24"/>
      <c r="F46" s="57"/>
      <c r="H46" s="24"/>
      <c r="I46" s="24"/>
      <c r="J46" s="24"/>
      <c r="K46" s="24"/>
    </row>
    <row r="48" spans="1:12">
      <c r="B48" s="49" t="s">
        <v>26</v>
      </c>
    </row>
    <row r="49" spans="1:8" ht="24.75" customHeight="1">
      <c r="B49" s="61"/>
    </row>
    <row r="50" spans="1:8">
      <c r="B50" s="49" t="s">
        <v>27</v>
      </c>
    </row>
    <row r="51" spans="1:8">
      <c r="A51" s="40"/>
      <c r="B51" s="40"/>
    </row>
    <row r="53" spans="1:8">
      <c r="D53" s="179" t="s">
        <v>156</v>
      </c>
      <c r="E53" s="179"/>
      <c r="F53" s="179"/>
      <c r="G53" s="179"/>
      <c r="H53" s="179"/>
    </row>
  </sheetData>
  <mergeCells count="6">
    <mergeCell ref="A1:C2"/>
    <mergeCell ref="D53:H53"/>
    <mergeCell ref="B5:B6"/>
    <mergeCell ref="C5:C6"/>
    <mergeCell ref="D5:K5"/>
    <mergeCell ref="A5:A6"/>
  </mergeCells>
  <printOptions horizontalCentered="1"/>
  <pageMargins left="0.7" right="0.25" top="0.5" bottom="0.25" header="0.05" footer="0.05"/>
  <pageSetup paperSize="9" scale="65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3:T55"/>
  <sheetViews>
    <sheetView view="pageBreakPreview" topLeftCell="A4" zoomScale="70" zoomScaleNormal="100" zoomScaleSheetLayoutView="70" zoomScalePageLayoutView="85" workbookViewId="0">
      <selection activeCell="O53" sqref="O53"/>
    </sheetView>
  </sheetViews>
  <sheetFormatPr defaultRowHeight="12.75"/>
  <cols>
    <col min="1" max="1" width="30.28515625" style="1" customWidth="1"/>
    <col min="2" max="2" width="5.42578125" style="1" customWidth="1"/>
    <col min="3" max="3" width="12.140625" style="24" customWidth="1"/>
    <col min="4" max="4" width="9.42578125" style="24" customWidth="1"/>
    <col min="5" max="5" width="9.28515625" style="24" customWidth="1"/>
    <col min="6" max="6" width="9.42578125" style="24" customWidth="1"/>
    <col min="7" max="7" width="12.42578125" style="24" customWidth="1"/>
    <col min="8" max="8" width="9.140625" style="24" customWidth="1"/>
    <col min="9" max="9" width="8.5703125" style="24" customWidth="1"/>
    <col min="10" max="10" width="8.85546875" style="24" customWidth="1"/>
    <col min="11" max="11" width="9.85546875" style="24" customWidth="1"/>
    <col min="12" max="12" width="11.85546875" style="54" customWidth="1"/>
    <col min="13" max="13" width="10.28515625" style="24" customWidth="1"/>
    <col min="14" max="14" width="11.85546875" style="24" customWidth="1"/>
    <col min="15" max="15" width="7.7109375" style="24" customWidth="1"/>
    <col min="16" max="16" width="7.85546875" style="24" customWidth="1"/>
    <col min="17" max="18" width="9.140625" style="24"/>
    <col min="19" max="19" width="0.140625" style="30" customWidth="1"/>
    <col min="20" max="20" width="9.7109375" style="30" hidden="1" customWidth="1"/>
    <col min="21" max="16384" width="9.140625" style="1"/>
  </cols>
  <sheetData>
    <row r="3" spans="1:20" ht="23.25" customHeight="1"/>
    <row r="4" spans="1:20" s="12" customFormat="1" ht="27" customHeight="1">
      <c r="A4" s="182" t="s">
        <v>115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31"/>
      <c r="T4" s="31"/>
    </row>
    <row r="5" spans="1:20" ht="24" customHeight="1">
      <c r="B5" s="2"/>
      <c r="C5" s="40"/>
      <c r="D5" s="40"/>
      <c r="E5" s="40"/>
      <c r="F5" s="40"/>
      <c r="G5" s="40"/>
      <c r="H5" s="40"/>
      <c r="I5" s="41"/>
      <c r="J5" s="41"/>
      <c r="K5" s="41"/>
      <c r="L5" s="55"/>
      <c r="M5" s="41"/>
      <c r="N5" s="41"/>
    </row>
    <row r="6" spans="1:20">
      <c r="B6" s="2"/>
      <c r="C6" s="40"/>
      <c r="D6" s="40"/>
      <c r="E6" s="40"/>
      <c r="F6" s="40"/>
      <c r="G6" s="40"/>
      <c r="H6" s="40"/>
      <c r="I6" s="41"/>
      <c r="J6" s="41"/>
      <c r="K6" s="41"/>
      <c r="L6" s="55"/>
      <c r="M6" s="41"/>
      <c r="N6" s="41"/>
      <c r="T6" s="32"/>
    </row>
    <row r="7" spans="1:20">
      <c r="B7" s="4"/>
      <c r="C7" s="58"/>
      <c r="D7" s="58"/>
      <c r="E7" s="40"/>
      <c r="F7" s="40"/>
      <c r="G7" s="40"/>
      <c r="H7" s="40"/>
      <c r="I7" s="40"/>
      <c r="J7" s="40"/>
      <c r="K7" s="40"/>
      <c r="L7" s="56"/>
      <c r="M7" s="40"/>
      <c r="N7" s="40"/>
    </row>
    <row r="8" spans="1:20" ht="12.75" customHeight="1">
      <c r="A8" s="183" t="s">
        <v>66</v>
      </c>
      <c r="B8" s="185" t="s">
        <v>1</v>
      </c>
      <c r="C8" s="186" t="s">
        <v>71</v>
      </c>
      <c r="D8" s="39"/>
      <c r="E8" s="39"/>
      <c r="F8" s="39"/>
      <c r="G8" s="39"/>
      <c r="H8" s="191" t="s">
        <v>75</v>
      </c>
      <c r="I8" s="192"/>
      <c r="J8" s="192"/>
      <c r="K8" s="193"/>
      <c r="L8" s="169" t="s">
        <v>106</v>
      </c>
      <c r="M8" s="169" t="s">
        <v>68</v>
      </c>
      <c r="N8" s="189" t="s">
        <v>69</v>
      </c>
      <c r="O8" s="162" t="s">
        <v>70</v>
      </c>
      <c r="P8" s="21"/>
      <c r="Q8" s="189" t="s">
        <v>30</v>
      </c>
      <c r="R8" s="165" t="s">
        <v>31</v>
      </c>
    </row>
    <row r="9" spans="1:20" ht="36.75" customHeight="1">
      <c r="A9" s="184"/>
      <c r="B9" s="185"/>
      <c r="C9" s="187"/>
      <c r="D9" s="59" t="s">
        <v>2</v>
      </c>
      <c r="E9" s="43" t="s">
        <v>28</v>
      </c>
      <c r="F9" s="43" t="s">
        <v>29</v>
      </c>
      <c r="G9" s="43" t="s">
        <v>59</v>
      </c>
      <c r="H9" s="42" t="s">
        <v>37</v>
      </c>
      <c r="I9" s="34" t="s">
        <v>72</v>
      </c>
      <c r="J9" s="43" t="s">
        <v>74</v>
      </c>
      <c r="K9" s="43" t="s">
        <v>73</v>
      </c>
      <c r="L9" s="169"/>
      <c r="M9" s="169"/>
      <c r="N9" s="190"/>
      <c r="O9" s="164"/>
      <c r="P9" s="37" t="s">
        <v>2</v>
      </c>
      <c r="Q9" s="190"/>
      <c r="R9" s="166"/>
    </row>
    <row r="10" spans="1:20" s="11" customFormat="1" ht="16.5" customHeight="1">
      <c r="A10" s="9" t="s">
        <v>3</v>
      </c>
      <c r="B10" s="10" t="s">
        <v>4</v>
      </c>
      <c r="C10" s="37">
        <v>1</v>
      </c>
      <c r="D10" s="37">
        <v>2</v>
      </c>
      <c r="E10" s="37">
        <v>3</v>
      </c>
      <c r="F10" s="37">
        <v>4</v>
      </c>
      <c r="G10" s="37">
        <v>5</v>
      </c>
      <c r="H10" s="37">
        <v>6</v>
      </c>
      <c r="I10" s="37">
        <v>7</v>
      </c>
      <c r="J10" s="37">
        <v>8</v>
      </c>
      <c r="K10" s="37">
        <v>9</v>
      </c>
      <c r="L10" s="37">
        <v>10</v>
      </c>
      <c r="M10" s="37">
        <v>11</v>
      </c>
      <c r="N10" s="37">
        <v>12</v>
      </c>
      <c r="O10" s="37">
        <v>13</v>
      </c>
      <c r="P10" s="37">
        <v>14</v>
      </c>
      <c r="Q10" s="37">
        <v>15</v>
      </c>
      <c r="R10" s="37">
        <v>16</v>
      </c>
      <c r="S10" s="33"/>
      <c r="T10" s="33"/>
    </row>
    <row r="11" spans="1:20">
      <c r="A11" s="15" t="s">
        <v>100</v>
      </c>
      <c r="B11" s="5">
        <v>1</v>
      </c>
      <c r="C11" s="44">
        <f>C12+C18++C25+C33+C37</f>
        <v>1422</v>
      </c>
      <c r="D11" s="44">
        <f>D12+D18++D25+D33+D37</f>
        <v>361</v>
      </c>
      <c r="E11" s="44">
        <f t="shared" ref="E11:G11" si="0">E12+E18++E25+E33+E37</f>
        <v>141</v>
      </c>
      <c r="F11" s="44">
        <f t="shared" si="0"/>
        <v>700</v>
      </c>
      <c r="G11" s="44">
        <f t="shared" si="0"/>
        <v>581</v>
      </c>
      <c r="H11" s="44">
        <f>H12+H18+H25+H33+H37</f>
        <v>108</v>
      </c>
      <c r="I11" s="44">
        <f t="shared" ref="I11:K11" si="1">I12+I18+I25+I33+I37</f>
        <v>3</v>
      </c>
      <c r="J11" s="44">
        <f t="shared" si="1"/>
        <v>35</v>
      </c>
      <c r="K11" s="44">
        <f t="shared" si="1"/>
        <v>70</v>
      </c>
      <c r="L11" s="44">
        <f>L12+L18+L25+L33+L37</f>
        <v>70</v>
      </c>
      <c r="M11" s="44">
        <f>M12+M18+M25+M33+M37</f>
        <v>20</v>
      </c>
      <c r="N11" s="44">
        <f>N12+N18+N25++N33</f>
        <v>1664</v>
      </c>
      <c r="O11" s="44">
        <f t="shared" ref="O11:R11" si="2">O12+O18+O25++O33</f>
        <v>24</v>
      </c>
      <c r="P11" s="44">
        <f>P12+P18+P25+P33+P37</f>
        <v>11</v>
      </c>
      <c r="Q11" s="44">
        <f t="shared" si="2"/>
        <v>0</v>
      </c>
      <c r="R11" s="44">
        <f t="shared" si="2"/>
        <v>25</v>
      </c>
      <c r="S11" s="30">
        <f>+SUM(E11:G11)-C11</f>
        <v>0</v>
      </c>
      <c r="T11" s="30">
        <f>+SUM(I11:K11)-H11</f>
        <v>0</v>
      </c>
    </row>
    <row r="12" spans="1:20" ht="15" customHeight="1">
      <c r="A12" s="16" t="s">
        <v>102</v>
      </c>
      <c r="B12" s="27">
        <v>2</v>
      </c>
      <c r="C12" s="44">
        <f>+SUM(C13:C17)</f>
        <v>220</v>
      </c>
      <c r="D12" s="44">
        <f t="shared" ref="D12:R12" si="3">+SUM(D13:D17)</f>
        <v>35</v>
      </c>
      <c r="E12" s="44">
        <f t="shared" si="3"/>
        <v>17</v>
      </c>
      <c r="F12" s="44">
        <f t="shared" si="3"/>
        <v>122</v>
      </c>
      <c r="G12" s="44">
        <f t="shared" si="3"/>
        <v>81</v>
      </c>
      <c r="H12" s="44">
        <f t="shared" si="3"/>
        <v>61</v>
      </c>
      <c r="I12" s="44">
        <f t="shared" si="3"/>
        <v>2</v>
      </c>
      <c r="J12" s="44">
        <f t="shared" si="3"/>
        <v>11</v>
      </c>
      <c r="K12" s="44">
        <f t="shared" si="3"/>
        <v>48</v>
      </c>
      <c r="L12" s="44">
        <f>+SUM(L13:L17)</f>
        <v>14</v>
      </c>
      <c r="M12" s="44">
        <f t="shared" si="3"/>
        <v>9</v>
      </c>
      <c r="N12" s="44">
        <f t="shared" si="3"/>
        <v>285</v>
      </c>
      <c r="O12" s="44">
        <f t="shared" si="3"/>
        <v>6</v>
      </c>
      <c r="P12" s="44">
        <f t="shared" si="3"/>
        <v>2</v>
      </c>
      <c r="Q12" s="44">
        <f t="shared" si="3"/>
        <v>0</v>
      </c>
      <c r="R12" s="44">
        <f t="shared" si="3"/>
        <v>7</v>
      </c>
      <c r="S12" s="28">
        <f t="shared" ref="S12:S37" si="4">+SUM(E12:G12)-C12</f>
        <v>0</v>
      </c>
      <c r="T12" s="28">
        <f t="shared" ref="T12:T37" si="5">+SUM(I12:K12)-H12</f>
        <v>0</v>
      </c>
    </row>
    <row r="13" spans="1:20" ht="13.5" customHeight="1">
      <c r="A13" s="17" t="s">
        <v>5</v>
      </c>
      <c r="B13" s="27">
        <v>3</v>
      </c>
      <c r="C13" s="38">
        <f>E13+F13+G13</f>
        <v>30</v>
      </c>
      <c r="D13" s="38">
        <v>1</v>
      </c>
      <c r="E13" s="38">
        <v>1</v>
      </c>
      <c r="F13" s="38">
        <v>20</v>
      </c>
      <c r="G13" s="38">
        <v>9</v>
      </c>
      <c r="H13" s="45">
        <f>I13+J13+K13</f>
        <v>2</v>
      </c>
      <c r="I13" s="45">
        <v>0</v>
      </c>
      <c r="J13" s="45">
        <v>2</v>
      </c>
      <c r="K13" s="38">
        <v>0</v>
      </c>
      <c r="L13" s="38">
        <v>3</v>
      </c>
      <c r="M13" s="38">
        <v>0</v>
      </c>
      <c r="N13" s="38">
        <v>0</v>
      </c>
      <c r="O13" s="45">
        <v>2</v>
      </c>
      <c r="P13" s="45">
        <v>0</v>
      </c>
      <c r="Q13" s="45">
        <v>0</v>
      </c>
      <c r="R13" s="38">
        <v>2</v>
      </c>
      <c r="S13" s="30">
        <f t="shared" si="4"/>
        <v>0</v>
      </c>
      <c r="T13" s="30">
        <f t="shared" si="5"/>
        <v>0</v>
      </c>
    </row>
    <row r="14" spans="1:20" ht="13.5" customHeight="1">
      <c r="A14" s="17" t="s">
        <v>6</v>
      </c>
      <c r="B14" s="27">
        <v>4</v>
      </c>
      <c r="C14" s="38">
        <f>E14+F14+G14</f>
        <v>56</v>
      </c>
      <c r="D14" s="38">
        <f>1+5+5</f>
        <v>11</v>
      </c>
      <c r="E14" s="38">
        <v>2</v>
      </c>
      <c r="F14" s="38">
        <v>35</v>
      </c>
      <c r="G14" s="38">
        <v>19</v>
      </c>
      <c r="H14" s="45">
        <f t="shared" ref="H14:H17" si="6">I14+J14+K14</f>
        <v>22</v>
      </c>
      <c r="I14" s="45">
        <v>0</v>
      </c>
      <c r="J14" s="45">
        <v>2</v>
      </c>
      <c r="K14" s="38">
        <v>20</v>
      </c>
      <c r="L14" s="38">
        <v>5</v>
      </c>
      <c r="M14" s="38">
        <v>9</v>
      </c>
      <c r="N14" s="38">
        <v>285</v>
      </c>
      <c r="O14" s="45">
        <v>1</v>
      </c>
      <c r="P14" s="45">
        <v>0</v>
      </c>
      <c r="Q14" s="45">
        <v>0</v>
      </c>
      <c r="R14" s="38">
        <v>1</v>
      </c>
      <c r="S14" s="30">
        <f t="shared" si="4"/>
        <v>0</v>
      </c>
      <c r="T14" s="30">
        <f t="shared" si="5"/>
        <v>0</v>
      </c>
    </row>
    <row r="15" spans="1:20" ht="13.5" customHeight="1">
      <c r="A15" s="17" t="s">
        <v>7</v>
      </c>
      <c r="B15" s="27">
        <v>5</v>
      </c>
      <c r="C15" s="38">
        <f t="shared" ref="C15:C17" si="7">E15+F15+G15</f>
        <v>43</v>
      </c>
      <c r="D15" s="38">
        <f>3+5+2</f>
        <v>10</v>
      </c>
      <c r="E15" s="38">
        <v>4</v>
      </c>
      <c r="F15" s="38">
        <v>16</v>
      </c>
      <c r="G15" s="38">
        <v>23</v>
      </c>
      <c r="H15" s="45">
        <f t="shared" si="6"/>
        <v>18</v>
      </c>
      <c r="I15" s="45">
        <v>1</v>
      </c>
      <c r="J15" s="45">
        <v>3</v>
      </c>
      <c r="K15" s="38">
        <v>14</v>
      </c>
      <c r="L15" s="38">
        <v>5</v>
      </c>
      <c r="M15" s="38">
        <v>0</v>
      </c>
      <c r="N15" s="38">
        <v>0</v>
      </c>
      <c r="O15" s="45">
        <f>Q15+R15</f>
        <v>2</v>
      </c>
      <c r="P15" s="38">
        <v>1</v>
      </c>
      <c r="Q15" s="38">
        <v>0</v>
      </c>
      <c r="R15" s="38">
        <v>2</v>
      </c>
      <c r="S15" s="30">
        <f t="shared" si="4"/>
        <v>0</v>
      </c>
      <c r="T15" s="30">
        <f t="shared" si="5"/>
        <v>0</v>
      </c>
    </row>
    <row r="16" spans="1:20" ht="13.5" customHeight="1">
      <c r="A16" s="17" t="s">
        <v>8</v>
      </c>
      <c r="B16" s="27">
        <v>6</v>
      </c>
      <c r="C16" s="38">
        <f t="shared" si="7"/>
        <v>45</v>
      </c>
      <c r="D16" s="38">
        <f>1+2</f>
        <v>3</v>
      </c>
      <c r="E16" s="38">
        <v>6</v>
      </c>
      <c r="F16" s="38">
        <v>33</v>
      </c>
      <c r="G16" s="38">
        <v>6</v>
      </c>
      <c r="H16" s="45">
        <f t="shared" si="6"/>
        <v>16</v>
      </c>
      <c r="I16" s="45">
        <v>1</v>
      </c>
      <c r="J16" s="45">
        <v>1</v>
      </c>
      <c r="K16" s="38">
        <v>14</v>
      </c>
      <c r="L16" s="38">
        <v>0</v>
      </c>
      <c r="M16" s="38">
        <v>0</v>
      </c>
      <c r="N16" s="38">
        <v>0</v>
      </c>
      <c r="O16" s="45">
        <v>0</v>
      </c>
      <c r="P16" s="45">
        <v>1</v>
      </c>
      <c r="Q16" s="45">
        <v>0</v>
      </c>
      <c r="R16" s="38">
        <v>1</v>
      </c>
      <c r="S16" s="30">
        <f t="shared" si="4"/>
        <v>0</v>
      </c>
      <c r="T16" s="30">
        <f t="shared" si="5"/>
        <v>0</v>
      </c>
    </row>
    <row r="17" spans="1:20" ht="13.5" customHeight="1">
      <c r="A17" s="17" t="s">
        <v>9</v>
      </c>
      <c r="B17" s="27">
        <v>7</v>
      </c>
      <c r="C17" s="38">
        <f t="shared" si="7"/>
        <v>46</v>
      </c>
      <c r="D17" s="38">
        <f>6+0+4</f>
        <v>10</v>
      </c>
      <c r="E17" s="38">
        <v>4</v>
      </c>
      <c r="F17" s="38">
        <v>18</v>
      </c>
      <c r="G17" s="38">
        <v>24</v>
      </c>
      <c r="H17" s="45">
        <f t="shared" si="6"/>
        <v>3</v>
      </c>
      <c r="I17" s="45">
        <v>0</v>
      </c>
      <c r="J17" s="45">
        <v>3</v>
      </c>
      <c r="K17" s="38">
        <v>0</v>
      </c>
      <c r="L17" s="38">
        <v>1</v>
      </c>
      <c r="M17" s="38">
        <v>0</v>
      </c>
      <c r="N17" s="38">
        <v>0</v>
      </c>
      <c r="O17" s="45">
        <v>1</v>
      </c>
      <c r="P17" s="45">
        <v>0</v>
      </c>
      <c r="Q17" s="45">
        <v>0</v>
      </c>
      <c r="R17" s="38">
        <v>1</v>
      </c>
      <c r="S17" s="30">
        <f t="shared" si="4"/>
        <v>0</v>
      </c>
      <c r="T17" s="30">
        <f t="shared" si="5"/>
        <v>0</v>
      </c>
    </row>
    <row r="18" spans="1:20" s="24" customFormat="1" ht="13.5" customHeight="1">
      <c r="A18" s="25" t="s">
        <v>103</v>
      </c>
      <c r="B18" s="27">
        <v>8</v>
      </c>
      <c r="C18" s="44">
        <f>C19+C20+C21+C22+C23+C24</f>
        <v>271</v>
      </c>
      <c r="D18" s="44">
        <f t="shared" ref="D18:R18" si="8">+SUM(D19:D24)</f>
        <v>65</v>
      </c>
      <c r="E18" s="44">
        <f t="shared" si="8"/>
        <v>24</v>
      </c>
      <c r="F18" s="44">
        <f t="shared" si="8"/>
        <v>121</v>
      </c>
      <c r="G18" s="44">
        <f t="shared" si="8"/>
        <v>126</v>
      </c>
      <c r="H18" s="44">
        <f>H19+H20+H21+H22+H23+H24</f>
        <v>17</v>
      </c>
      <c r="I18" s="44">
        <f t="shared" si="8"/>
        <v>1</v>
      </c>
      <c r="J18" s="44">
        <f t="shared" si="8"/>
        <v>14</v>
      </c>
      <c r="K18" s="44">
        <f t="shared" si="8"/>
        <v>2</v>
      </c>
      <c r="L18" s="44">
        <f t="shared" si="8"/>
        <v>25</v>
      </c>
      <c r="M18" s="44">
        <f t="shared" si="8"/>
        <v>1</v>
      </c>
      <c r="N18" s="44">
        <f t="shared" si="8"/>
        <v>0</v>
      </c>
      <c r="O18" s="44">
        <f t="shared" si="8"/>
        <v>10</v>
      </c>
      <c r="P18" s="44">
        <f t="shared" si="8"/>
        <v>4</v>
      </c>
      <c r="Q18" s="44">
        <f>+SUM(Q19:Q32)</f>
        <v>0</v>
      </c>
      <c r="R18" s="44">
        <f t="shared" si="8"/>
        <v>10</v>
      </c>
      <c r="S18" s="28">
        <f t="shared" si="4"/>
        <v>0</v>
      </c>
      <c r="T18" s="28">
        <f t="shared" si="5"/>
        <v>0</v>
      </c>
    </row>
    <row r="19" spans="1:20" ht="13.5" customHeight="1">
      <c r="A19" s="17" t="s">
        <v>10</v>
      </c>
      <c r="B19" s="27">
        <v>9</v>
      </c>
      <c r="C19" s="38">
        <f>E19+F19+G19</f>
        <v>52</v>
      </c>
      <c r="D19" s="38">
        <f>4+4+0</f>
        <v>8</v>
      </c>
      <c r="E19" s="38">
        <v>8</v>
      </c>
      <c r="F19" s="38">
        <f>1+17</f>
        <v>18</v>
      </c>
      <c r="G19" s="38">
        <f>17+9</f>
        <v>26</v>
      </c>
      <c r="H19" s="45">
        <f>I19+J19+K19</f>
        <v>4</v>
      </c>
      <c r="I19" s="45">
        <v>0</v>
      </c>
      <c r="J19" s="45">
        <v>2</v>
      </c>
      <c r="K19" s="38">
        <v>2</v>
      </c>
      <c r="L19" s="38">
        <v>5</v>
      </c>
      <c r="M19" s="38">
        <v>1</v>
      </c>
      <c r="N19" s="38">
        <v>0</v>
      </c>
      <c r="O19" s="38">
        <f>Q19+R19</f>
        <v>2</v>
      </c>
      <c r="P19" s="38">
        <v>2</v>
      </c>
      <c r="Q19" s="38">
        <v>0</v>
      </c>
      <c r="R19" s="38">
        <v>2</v>
      </c>
      <c r="S19" s="30">
        <f t="shared" si="4"/>
        <v>0</v>
      </c>
      <c r="T19" s="30">
        <f t="shared" si="5"/>
        <v>0</v>
      </c>
    </row>
    <row r="20" spans="1:20" ht="13.5" customHeight="1">
      <c r="A20" s="17" t="s">
        <v>11</v>
      </c>
      <c r="B20" s="27">
        <v>10</v>
      </c>
      <c r="C20" s="38">
        <f>E20+F20+G20</f>
        <v>28</v>
      </c>
      <c r="D20" s="38">
        <f>3+4</f>
        <v>7</v>
      </c>
      <c r="E20" s="38">
        <v>1</v>
      </c>
      <c r="F20" s="38">
        <v>17</v>
      </c>
      <c r="G20" s="38">
        <v>10</v>
      </c>
      <c r="H20" s="45">
        <f>I20+J20+K20</f>
        <v>2</v>
      </c>
      <c r="I20" s="45">
        <v>0</v>
      </c>
      <c r="J20" s="45">
        <v>2</v>
      </c>
      <c r="K20" s="38">
        <v>0</v>
      </c>
      <c r="L20" s="38">
        <v>3</v>
      </c>
      <c r="M20" s="38">
        <v>0</v>
      </c>
      <c r="N20" s="38">
        <v>0</v>
      </c>
      <c r="O20" s="45">
        <v>1</v>
      </c>
      <c r="P20" s="45">
        <v>0</v>
      </c>
      <c r="Q20" s="45">
        <v>0</v>
      </c>
      <c r="R20" s="38">
        <v>1</v>
      </c>
      <c r="S20" s="30">
        <f t="shared" si="4"/>
        <v>0</v>
      </c>
      <c r="T20" s="30">
        <f t="shared" si="5"/>
        <v>0</v>
      </c>
    </row>
    <row r="21" spans="1:20" ht="13.5" customHeight="1">
      <c r="A21" s="17" t="s">
        <v>12</v>
      </c>
      <c r="B21" s="27">
        <v>11</v>
      </c>
      <c r="C21" s="38">
        <f t="shared" ref="C21:C24" si="9">E21+F21+G21</f>
        <v>39</v>
      </c>
      <c r="D21" s="38">
        <f>6+2</f>
        <v>8</v>
      </c>
      <c r="E21" s="38">
        <v>3</v>
      </c>
      <c r="F21" s="38">
        <v>18</v>
      </c>
      <c r="G21" s="38">
        <v>18</v>
      </c>
      <c r="H21" s="45">
        <f t="shared" ref="H21:H24" si="10">I21+J21+K21</f>
        <v>4</v>
      </c>
      <c r="I21" s="45">
        <v>0</v>
      </c>
      <c r="J21" s="45">
        <v>4</v>
      </c>
      <c r="K21" s="38">
        <v>0</v>
      </c>
      <c r="L21" s="38">
        <v>5</v>
      </c>
      <c r="M21" s="38">
        <v>0</v>
      </c>
      <c r="N21" s="38">
        <v>0</v>
      </c>
      <c r="O21" s="45">
        <v>0</v>
      </c>
      <c r="P21" s="45">
        <v>0</v>
      </c>
      <c r="Q21" s="45">
        <v>0</v>
      </c>
      <c r="R21" s="38">
        <v>0</v>
      </c>
      <c r="S21" s="30">
        <f t="shared" si="4"/>
        <v>0</v>
      </c>
      <c r="T21" s="30">
        <f t="shared" si="5"/>
        <v>0</v>
      </c>
    </row>
    <row r="22" spans="1:20" ht="13.5" customHeight="1">
      <c r="A22" s="17" t="s">
        <v>13</v>
      </c>
      <c r="B22" s="27">
        <v>12</v>
      </c>
      <c r="C22" s="38">
        <f t="shared" si="9"/>
        <v>34</v>
      </c>
      <c r="D22" s="38">
        <f>2+6</f>
        <v>8</v>
      </c>
      <c r="E22" s="38">
        <v>2</v>
      </c>
      <c r="F22" s="38">
        <v>25</v>
      </c>
      <c r="G22" s="38">
        <v>7</v>
      </c>
      <c r="H22" s="45">
        <f t="shared" si="10"/>
        <v>1</v>
      </c>
      <c r="I22" s="45">
        <v>0</v>
      </c>
      <c r="J22" s="45">
        <v>1</v>
      </c>
      <c r="K22" s="38">
        <v>0</v>
      </c>
      <c r="L22" s="38">
        <v>6</v>
      </c>
      <c r="M22" s="38">
        <v>0</v>
      </c>
      <c r="N22" s="38">
        <v>0</v>
      </c>
      <c r="O22" s="45">
        <f>Q22+R22</f>
        <v>2</v>
      </c>
      <c r="P22" s="45">
        <v>1</v>
      </c>
      <c r="Q22" s="45">
        <v>0</v>
      </c>
      <c r="R22" s="38">
        <v>2</v>
      </c>
      <c r="S22" s="30">
        <f t="shared" si="4"/>
        <v>0</v>
      </c>
      <c r="T22" s="30">
        <f t="shared" si="5"/>
        <v>0</v>
      </c>
    </row>
    <row r="23" spans="1:20" ht="13.5" customHeight="1">
      <c r="A23" s="17" t="s">
        <v>14</v>
      </c>
      <c r="B23" s="5">
        <v>13</v>
      </c>
      <c r="C23" s="38">
        <f t="shared" si="9"/>
        <v>63</v>
      </c>
      <c r="D23" s="38">
        <f>1+13+3</f>
        <v>17</v>
      </c>
      <c r="E23" s="38">
        <v>2</v>
      </c>
      <c r="F23" s="38">
        <v>23</v>
      </c>
      <c r="G23" s="38">
        <v>38</v>
      </c>
      <c r="H23" s="45">
        <f t="shared" si="10"/>
        <v>1</v>
      </c>
      <c r="I23" s="45">
        <v>0</v>
      </c>
      <c r="J23" s="45">
        <v>1</v>
      </c>
      <c r="K23" s="38">
        <v>0</v>
      </c>
      <c r="L23" s="38">
        <v>0</v>
      </c>
      <c r="M23" s="38">
        <v>0</v>
      </c>
      <c r="N23" s="38">
        <v>0</v>
      </c>
      <c r="O23" s="45">
        <f t="shared" ref="O23:O24" si="11">Q23+R23</f>
        <v>0</v>
      </c>
      <c r="P23" s="45">
        <v>0</v>
      </c>
      <c r="Q23" s="45">
        <v>0</v>
      </c>
      <c r="R23" s="38">
        <v>0</v>
      </c>
      <c r="S23" s="30">
        <f t="shared" si="4"/>
        <v>0</v>
      </c>
      <c r="T23" s="30">
        <f t="shared" si="5"/>
        <v>0</v>
      </c>
    </row>
    <row r="24" spans="1:20" ht="13.5" customHeight="1">
      <c r="A24" s="18" t="s">
        <v>15</v>
      </c>
      <c r="B24" s="5">
        <v>14</v>
      </c>
      <c r="C24" s="38">
        <f t="shared" si="9"/>
        <v>55</v>
      </c>
      <c r="D24" s="38">
        <f>3+10+4</f>
        <v>17</v>
      </c>
      <c r="E24" s="38">
        <v>8</v>
      </c>
      <c r="F24" s="38">
        <v>20</v>
      </c>
      <c r="G24" s="38">
        <v>27</v>
      </c>
      <c r="H24" s="45">
        <f t="shared" si="10"/>
        <v>5</v>
      </c>
      <c r="I24" s="45">
        <v>1</v>
      </c>
      <c r="J24" s="45">
        <v>4</v>
      </c>
      <c r="K24" s="38">
        <v>0</v>
      </c>
      <c r="L24" s="38">
        <v>6</v>
      </c>
      <c r="M24" s="38">
        <v>0</v>
      </c>
      <c r="N24" s="38">
        <v>0</v>
      </c>
      <c r="O24" s="45">
        <f t="shared" si="11"/>
        <v>5</v>
      </c>
      <c r="P24" s="45">
        <v>1</v>
      </c>
      <c r="Q24" s="45">
        <v>0</v>
      </c>
      <c r="R24" s="38">
        <v>5</v>
      </c>
      <c r="S24" s="30">
        <f t="shared" si="4"/>
        <v>0</v>
      </c>
      <c r="T24" s="30">
        <f t="shared" si="5"/>
        <v>0</v>
      </c>
    </row>
    <row r="25" spans="1:20" ht="13.5" customHeight="1">
      <c r="A25" s="19" t="s">
        <v>109</v>
      </c>
      <c r="B25" s="5">
        <v>15</v>
      </c>
      <c r="C25" s="44">
        <f>+SUM(C26:C32)</f>
        <v>225</v>
      </c>
      <c r="D25" s="44">
        <f t="shared" ref="D25:R25" si="12">+SUM(D26:D32)</f>
        <v>69</v>
      </c>
      <c r="E25" s="44">
        <f t="shared" si="12"/>
        <v>30</v>
      </c>
      <c r="F25" s="44">
        <f t="shared" si="12"/>
        <v>106</v>
      </c>
      <c r="G25" s="44">
        <f t="shared" si="12"/>
        <v>89</v>
      </c>
      <c r="H25" s="44">
        <f t="shared" si="12"/>
        <v>5</v>
      </c>
      <c r="I25" s="44">
        <f t="shared" si="12"/>
        <v>0</v>
      </c>
      <c r="J25" s="44">
        <f>+SUM(J26:J32)</f>
        <v>4</v>
      </c>
      <c r="K25" s="44">
        <f t="shared" si="12"/>
        <v>1</v>
      </c>
      <c r="L25" s="44">
        <f t="shared" si="12"/>
        <v>29</v>
      </c>
      <c r="M25" s="44">
        <f t="shared" si="12"/>
        <v>2</v>
      </c>
      <c r="N25" s="44">
        <f t="shared" si="12"/>
        <v>1379</v>
      </c>
      <c r="O25" s="44">
        <f t="shared" si="12"/>
        <v>3</v>
      </c>
      <c r="P25" s="44">
        <f t="shared" si="12"/>
        <v>0</v>
      </c>
      <c r="Q25" s="44">
        <v>0</v>
      </c>
      <c r="R25" s="44">
        <f t="shared" si="12"/>
        <v>3</v>
      </c>
      <c r="S25" s="28">
        <f t="shared" si="4"/>
        <v>0</v>
      </c>
      <c r="T25" s="28">
        <f t="shared" si="5"/>
        <v>0</v>
      </c>
    </row>
    <row r="26" spans="1:20" ht="13.5" customHeight="1">
      <c r="A26" s="18" t="s">
        <v>16</v>
      </c>
      <c r="B26" s="5">
        <v>16</v>
      </c>
      <c r="C26" s="38">
        <f>E26+F26+G26</f>
        <v>14</v>
      </c>
      <c r="D26" s="38">
        <v>5</v>
      </c>
      <c r="E26" s="38">
        <v>0</v>
      </c>
      <c r="F26" s="38">
        <v>1</v>
      </c>
      <c r="G26" s="38">
        <v>13</v>
      </c>
      <c r="H26" s="45">
        <f>I26+J26+K26</f>
        <v>0</v>
      </c>
      <c r="I26" s="45">
        <v>0</v>
      </c>
      <c r="J26" s="45">
        <v>0</v>
      </c>
      <c r="K26" s="38">
        <v>0</v>
      </c>
      <c r="L26" s="38">
        <v>6</v>
      </c>
      <c r="M26" s="38">
        <v>0</v>
      </c>
      <c r="N26" s="38">
        <v>0</v>
      </c>
      <c r="O26" s="45">
        <f>Q26+R26</f>
        <v>0</v>
      </c>
      <c r="P26" s="45">
        <v>0</v>
      </c>
      <c r="Q26" s="45">
        <v>0</v>
      </c>
      <c r="R26" s="38">
        <v>0</v>
      </c>
      <c r="S26" s="30">
        <f t="shared" si="4"/>
        <v>0</v>
      </c>
      <c r="T26" s="30">
        <f t="shared" si="5"/>
        <v>0</v>
      </c>
    </row>
    <row r="27" spans="1:20" ht="13.5" customHeight="1">
      <c r="A27" s="17" t="s">
        <v>17</v>
      </c>
      <c r="B27" s="5">
        <v>17</v>
      </c>
      <c r="C27" s="38">
        <f t="shared" ref="C27:C32" si="13">E27+F27+G27</f>
        <v>43</v>
      </c>
      <c r="D27" s="38">
        <f>3+8+1</f>
        <v>12</v>
      </c>
      <c r="E27" s="38">
        <v>10</v>
      </c>
      <c r="F27" s="38">
        <v>15</v>
      </c>
      <c r="G27" s="38">
        <v>18</v>
      </c>
      <c r="H27" s="45">
        <f t="shared" ref="H27:H32" si="14">I27+J27+K27</f>
        <v>0</v>
      </c>
      <c r="I27" s="38">
        <v>0</v>
      </c>
      <c r="J27" s="38">
        <v>0</v>
      </c>
      <c r="K27" s="38">
        <v>0</v>
      </c>
      <c r="L27" s="38">
        <v>3</v>
      </c>
      <c r="M27" s="38">
        <v>0</v>
      </c>
      <c r="N27" s="38">
        <v>0</v>
      </c>
      <c r="O27" s="45">
        <f t="shared" ref="O27:O32" si="15">Q27+R27</f>
        <v>1</v>
      </c>
      <c r="P27" s="38">
        <v>0</v>
      </c>
      <c r="Q27" s="38">
        <v>0</v>
      </c>
      <c r="R27" s="38">
        <v>1</v>
      </c>
      <c r="S27" s="30">
        <f t="shared" si="4"/>
        <v>0</v>
      </c>
      <c r="T27" s="30">
        <f t="shared" si="5"/>
        <v>0</v>
      </c>
    </row>
    <row r="28" spans="1:20" ht="13.5" customHeight="1">
      <c r="A28" s="17" t="s">
        <v>18</v>
      </c>
      <c r="B28" s="5">
        <v>18</v>
      </c>
      <c r="C28" s="38">
        <f t="shared" si="13"/>
        <v>32</v>
      </c>
      <c r="D28" s="38">
        <f>5+0+4</f>
        <v>9</v>
      </c>
      <c r="E28" s="38">
        <v>2</v>
      </c>
      <c r="F28" s="38">
        <v>17</v>
      </c>
      <c r="G28" s="38">
        <v>13</v>
      </c>
      <c r="H28" s="45">
        <f t="shared" si="14"/>
        <v>0</v>
      </c>
      <c r="I28" s="45">
        <v>0</v>
      </c>
      <c r="J28" s="45">
        <v>0</v>
      </c>
      <c r="K28" s="38">
        <v>0</v>
      </c>
      <c r="L28" s="38">
        <v>5</v>
      </c>
      <c r="M28" s="38">
        <v>0</v>
      </c>
      <c r="N28" s="38">
        <v>0</v>
      </c>
      <c r="O28" s="45">
        <f t="shared" si="15"/>
        <v>1</v>
      </c>
      <c r="P28" s="45">
        <v>0</v>
      </c>
      <c r="Q28" s="45">
        <v>0</v>
      </c>
      <c r="R28" s="38">
        <v>1</v>
      </c>
      <c r="S28" s="30">
        <f t="shared" si="4"/>
        <v>0</v>
      </c>
      <c r="T28" s="30">
        <f t="shared" si="5"/>
        <v>0</v>
      </c>
    </row>
    <row r="29" spans="1:20" ht="13.5" customHeight="1">
      <c r="A29" s="17" t="s">
        <v>19</v>
      </c>
      <c r="B29" s="5">
        <v>19</v>
      </c>
      <c r="C29" s="38">
        <f t="shared" si="13"/>
        <v>29</v>
      </c>
      <c r="D29" s="38">
        <f>2+0+5+2</f>
        <v>9</v>
      </c>
      <c r="E29" s="38">
        <v>2</v>
      </c>
      <c r="F29" s="38">
        <v>15</v>
      </c>
      <c r="G29" s="38">
        <v>12</v>
      </c>
      <c r="H29" s="45">
        <f t="shared" si="14"/>
        <v>3</v>
      </c>
      <c r="I29" s="45">
        <v>0</v>
      </c>
      <c r="J29" s="45">
        <v>2</v>
      </c>
      <c r="K29" s="38">
        <v>1</v>
      </c>
      <c r="L29" s="38">
        <v>4</v>
      </c>
      <c r="M29" s="38" t="s">
        <v>155</v>
      </c>
      <c r="N29" s="38">
        <v>179</v>
      </c>
      <c r="O29" s="45">
        <f t="shared" si="15"/>
        <v>0</v>
      </c>
      <c r="P29" s="45">
        <v>0</v>
      </c>
      <c r="Q29" s="45">
        <v>0</v>
      </c>
      <c r="R29" s="38">
        <v>0</v>
      </c>
      <c r="S29" s="30">
        <f t="shared" si="4"/>
        <v>0</v>
      </c>
      <c r="T29" s="30">
        <f t="shared" si="5"/>
        <v>0</v>
      </c>
    </row>
    <row r="30" spans="1:20" ht="13.5" customHeight="1">
      <c r="A30" s="17" t="s">
        <v>20</v>
      </c>
      <c r="B30" s="5">
        <v>20</v>
      </c>
      <c r="C30" s="38">
        <f t="shared" si="13"/>
        <v>30</v>
      </c>
      <c r="D30" s="38">
        <f>3+4</f>
        <v>7</v>
      </c>
      <c r="E30" s="38">
        <v>3</v>
      </c>
      <c r="F30" s="38">
        <v>15</v>
      </c>
      <c r="G30" s="38">
        <v>12</v>
      </c>
      <c r="H30" s="45">
        <f t="shared" si="14"/>
        <v>1</v>
      </c>
      <c r="I30" s="45">
        <v>0</v>
      </c>
      <c r="J30" s="45">
        <v>1</v>
      </c>
      <c r="K30" s="38">
        <v>0</v>
      </c>
      <c r="L30" s="38">
        <v>6</v>
      </c>
      <c r="M30" s="38">
        <v>0</v>
      </c>
      <c r="N30" s="38">
        <v>0</v>
      </c>
      <c r="O30" s="45">
        <f t="shared" si="15"/>
        <v>1</v>
      </c>
      <c r="P30" s="45">
        <v>0</v>
      </c>
      <c r="Q30" s="45">
        <v>0</v>
      </c>
      <c r="R30" s="38">
        <v>1</v>
      </c>
      <c r="S30" s="30">
        <f t="shared" si="4"/>
        <v>0</v>
      </c>
      <c r="T30" s="30">
        <f t="shared" si="5"/>
        <v>0</v>
      </c>
    </row>
    <row r="31" spans="1:20" ht="13.5" customHeight="1">
      <c r="A31" s="17" t="s">
        <v>21</v>
      </c>
      <c r="B31" s="5">
        <v>21</v>
      </c>
      <c r="C31" s="38">
        <f t="shared" si="13"/>
        <v>48</v>
      </c>
      <c r="D31" s="38">
        <f>7+4+7</f>
        <v>18</v>
      </c>
      <c r="E31" s="38">
        <v>12</v>
      </c>
      <c r="F31" s="38">
        <v>24</v>
      </c>
      <c r="G31" s="38">
        <v>12</v>
      </c>
      <c r="H31" s="45">
        <f t="shared" si="14"/>
        <v>0</v>
      </c>
      <c r="I31" s="45">
        <v>0</v>
      </c>
      <c r="J31" s="45">
        <v>0</v>
      </c>
      <c r="K31" s="38">
        <v>0</v>
      </c>
      <c r="L31" s="38">
        <v>0</v>
      </c>
      <c r="M31" s="38">
        <v>2</v>
      </c>
      <c r="N31" s="38">
        <v>1200</v>
      </c>
      <c r="O31" s="45">
        <f t="shared" si="15"/>
        <v>0</v>
      </c>
      <c r="P31" s="45">
        <v>0</v>
      </c>
      <c r="Q31" s="45">
        <v>0</v>
      </c>
      <c r="R31" s="38">
        <v>0</v>
      </c>
      <c r="S31" s="30">
        <f t="shared" si="4"/>
        <v>0</v>
      </c>
      <c r="T31" s="30">
        <f t="shared" si="5"/>
        <v>0</v>
      </c>
    </row>
    <row r="32" spans="1:20" ht="13.5" customHeight="1">
      <c r="A32" s="17" t="s">
        <v>22</v>
      </c>
      <c r="B32" s="5">
        <v>22</v>
      </c>
      <c r="C32" s="38">
        <f t="shared" si="13"/>
        <v>29</v>
      </c>
      <c r="D32" s="38">
        <f>6+0+2+1</f>
        <v>9</v>
      </c>
      <c r="E32" s="38">
        <v>1</v>
      </c>
      <c r="F32" s="38">
        <v>19</v>
      </c>
      <c r="G32" s="38">
        <v>9</v>
      </c>
      <c r="H32" s="45">
        <f t="shared" si="14"/>
        <v>1</v>
      </c>
      <c r="I32" s="38">
        <v>0</v>
      </c>
      <c r="J32" s="45">
        <v>1</v>
      </c>
      <c r="K32" s="38">
        <v>0</v>
      </c>
      <c r="L32" s="38">
        <v>5</v>
      </c>
      <c r="M32" s="38">
        <v>0</v>
      </c>
      <c r="N32" s="38">
        <v>0</v>
      </c>
      <c r="O32" s="45">
        <f t="shared" si="15"/>
        <v>0</v>
      </c>
      <c r="P32" s="45">
        <v>0</v>
      </c>
      <c r="Q32" s="45">
        <v>0</v>
      </c>
      <c r="R32" s="38">
        <v>0</v>
      </c>
      <c r="S32" s="30">
        <f t="shared" si="4"/>
        <v>0</v>
      </c>
      <c r="T32" s="30">
        <f>+SUM(J32:K32)-H32</f>
        <v>0</v>
      </c>
    </row>
    <row r="33" spans="1:20" s="24" customFormat="1" ht="13.5" customHeight="1">
      <c r="A33" s="22" t="s">
        <v>110</v>
      </c>
      <c r="B33" s="23">
        <v>23</v>
      </c>
      <c r="C33" s="44">
        <f>+SUM(C34:C36)</f>
        <v>126</v>
      </c>
      <c r="D33" s="44">
        <f t="shared" ref="D33:P33" si="16">+SUM(D34:D36)</f>
        <v>34</v>
      </c>
      <c r="E33" s="44">
        <f t="shared" si="16"/>
        <v>4</v>
      </c>
      <c r="F33" s="44">
        <f t="shared" si="16"/>
        <v>74</v>
      </c>
      <c r="G33" s="44">
        <f t="shared" si="16"/>
        <v>48</v>
      </c>
      <c r="H33" s="44">
        <f t="shared" si="16"/>
        <v>25</v>
      </c>
      <c r="I33" s="44">
        <f t="shared" si="16"/>
        <v>0</v>
      </c>
      <c r="J33" s="44">
        <f>+SUM(J34:J37)</f>
        <v>6</v>
      </c>
      <c r="K33" s="44">
        <f>+SUM(K34:K36)</f>
        <v>19</v>
      </c>
      <c r="L33" s="44">
        <f t="shared" si="16"/>
        <v>0</v>
      </c>
      <c r="M33" s="44">
        <f t="shared" si="16"/>
        <v>8</v>
      </c>
      <c r="N33" s="44">
        <f t="shared" si="16"/>
        <v>0</v>
      </c>
      <c r="O33" s="44">
        <f>Q33+R33</f>
        <v>5</v>
      </c>
      <c r="P33" s="44">
        <f t="shared" si="16"/>
        <v>1</v>
      </c>
      <c r="Q33" s="44">
        <f>Q34+Q35+Q36</f>
        <v>0</v>
      </c>
      <c r="R33" s="44">
        <f>R34+R35+R36</f>
        <v>5</v>
      </c>
      <c r="S33" s="28">
        <f t="shared" si="4"/>
        <v>0</v>
      </c>
      <c r="T33" s="28">
        <f t="shared" si="5"/>
        <v>0</v>
      </c>
    </row>
    <row r="34" spans="1:20" ht="13.5" customHeight="1">
      <c r="A34" s="17" t="s">
        <v>24</v>
      </c>
      <c r="B34" s="5">
        <v>24</v>
      </c>
      <c r="C34" s="38">
        <f>E34+F34+G34</f>
        <v>55</v>
      </c>
      <c r="D34" s="38">
        <f>1+5+8</f>
        <v>14</v>
      </c>
      <c r="E34" s="38">
        <v>1</v>
      </c>
      <c r="F34" s="38">
        <v>40</v>
      </c>
      <c r="G34" s="38">
        <v>14</v>
      </c>
      <c r="H34" s="38">
        <f>I34+J34+K34</f>
        <v>2</v>
      </c>
      <c r="I34" s="38">
        <v>0</v>
      </c>
      <c r="J34" s="38">
        <v>1</v>
      </c>
      <c r="K34" s="38">
        <v>1</v>
      </c>
      <c r="L34" s="38">
        <v>0</v>
      </c>
      <c r="M34" s="38">
        <v>0</v>
      </c>
      <c r="N34" s="38">
        <v>0</v>
      </c>
      <c r="O34" s="45">
        <f>Q34+R34</f>
        <v>2</v>
      </c>
      <c r="P34" s="45">
        <v>1</v>
      </c>
      <c r="Q34" s="45">
        <v>0</v>
      </c>
      <c r="R34" s="38">
        <v>2</v>
      </c>
      <c r="S34" s="30">
        <f t="shared" si="4"/>
        <v>0</v>
      </c>
      <c r="T34" s="30">
        <f>+SUM(J34:K34)-H34</f>
        <v>0</v>
      </c>
    </row>
    <row r="35" spans="1:20" ht="13.5" customHeight="1">
      <c r="A35" s="17" t="s">
        <v>57</v>
      </c>
      <c r="B35" s="5">
        <v>25</v>
      </c>
      <c r="C35" s="38">
        <f>E35+F35+G35</f>
        <v>29</v>
      </c>
      <c r="D35" s="38">
        <f>1+0+6+2</f>
        <v>9</v>
      </c>
      <c r="E35" s="38">
        <v>1</v>
      </c>
      <c r="F35" s="38">
        <v>13</v>
      </c>
      <c r="G35" s="38">
        <v>15</v>
      </c>
      <c r="H35" s="38">
        <f t="shared" ref="H35:H37" si="17">I35+J35+K35</f>
        <v>11</v>
      </c>
      <c r="I35" s="38">
        <v>0</v>
      </c>
      <c r="J35" s="38">
        <v>3</v>
      </c>
      <c r="K35" s="38">
        <v>8</v>
      </c>
      <c r="L35" s="38">
        <v>0</v>
      </c>
      <c r="M35" s="38">
        <v>3</v>
      </c>
      <c r="N35" s="38">
        <v>0</v>
      </c>
      <c r="O35" s="45">
        <f>Q35+R35</f>
        <v>0</v>
      </c>
      <c r="P35" s="45">
        <v>0</v>
      </c>
      <c r="Q35" s="45">
        <v>0</v>
      </c>
      <c r="R35" s="38">
        <v>0</v>
      </c>
      <c r="S35" s="30">
        <f t="shared" si="4"/>
        <v>0</v>
      </c>
      <c r="T35" s="30">
        <f t="shared" si="5"/>
        <v>0</v>
      </c>
    </row>
    <row r="36" spans="1:20" ht="13.5" customHeight="1">
      <c r="A36" s="17" t="s">
        <v>25</v>
      </c>
      <c r="B36" s="5">
        <v>26</v>
      </c>
      <c r="C36" s="38">
        <f>E36+F36+G36</f>
        <v>42</v>
      </c>
      <c r="D36" s="38">
        <f>5+0+6</f>
        <v>11</v>
      </c>
      <c r="E36" s="38">
        <v>2</v>
      </c>
      <c r="F36" s="38">
        <v>21</v>
      </c>
      <c r="G36" s="38">
        <v>19</v>
      </c>
      <c r="H36" s="38">
        <f t="shared" si="17"/>
        <v>12</v>
      </c>
      <c r="I36" s="38">
        <v>0</v>
      </c>
      <c r="J36" s="38">
        <v>2</v>
      </c>
      <c r="K36" s="38">
        <v>10</v>
      </c>
      <c r="L36" s="38">
        <v>0</v>
      </c>
      <c r="M36" s="38">
        <v>5</v>
      </c>
      <c r="N36" s="38">
        <v>0</v>
      </c>
      <c r="O36" s="45">
        <f>Q36+R36</f>
        <v>3</v>
      </c>
      <c r="P36" s="45">
        <v>0</v>
      </c>
      <c r="Q36" s="45">
        <v>0</v>
      </c>
      <c r="R36" s="38">
        <v>3</v>
      </c>
      <c r="S36" s="30">
        <f t="shared" si="4"/>
        <v>0</v>
      </c>
      <c r="T36" s="30">
        <f t="shared" si="5"/>
        <v>0</v>
      </c>
    </row>
    <row r="37" spans="1:20" ht="13.5" customHeight="1">
      <c r="A37" s="20" t="s">
        <v>23</v>
      </c>
      <c r="B37" s="5">
        <v>27</v>
      </c>
      <c r="C37" s="44">
        <f>E37+F37+G37</f>
        <v>580</v>
      </c>
      <c r="D37" s="44">
        <f>8+0+61+89</f>
        <v>158</v>
      </c>
      <c r="E37" s="44">
        <v>66</v>
      </c>
      <c r="F37" s="44">
        <v>277</v>
      </c>
      <c r="G37" s="44">
        <v>237</v>
      </c>
      <c r="H37" s="38">
        <f t="shared" si="17"/>
        <v>0</v>
      </c>
      <c r="I37" s="38">
        <v>0</v>
      </c>
      <c r="J37" s="38">
        <v>0</v>
      </c>
      <c r="K37" s="38">
        <v>0</v>
      </c>
      <c r="L37" s="44">
        <v>2</v>
      </c>
      <c r="M37" s="38">
        <v>0</v>
      </c>
      <c r="N37" s="44">
        <v>0</v>
      </c>
      <c r="O37" s="51">
        <v>0</v>
      </c>
      <c r="P37" s="51">
        <v>4</v>
      </c>
      <c r="Q37" s="51">
        <v>0</v>
      </c>
      <c r="R37" s="44">
        <v>19</v>
      </c>
      <c r="S37" s="30">
        <f t="shared" si="4"/>
        <v>0</v>
      </c>
      <c r="T37" s="30">
        <f t="shared" si="5"/>
        <v>0</v>
      </c>
    </row>
    <row r="38" spans="1:20" s="29" customFormat="1" ht="13.5" customHeight="1">
      <c r="A38" s="30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20" s="11" customFormat="1" ht="18.75" customHeight="1">
      <c r="A39" s="13" t="s">
        <v>107</v>
      </c>
      <c r="B39" s="14"/>
      <c r="C39" s="48"/>
      <c r="D39" s="48"/>
      <c r="E39" s="48"/>
      <c r="F39" s="48"/>
      <c r="G39" s="48"/>
      <c r="H39" s="48"/>
      <c r="I39" s="48"/>
      <c r="J39" s="48"/>
      <c r="K39" s="48"/>
      <c r="L39" s="57"/>
      <c r="M39" s="48"/>
      <c r="N39" s="48"/>
      <c r="O39" s="53"/>
      <c r="P39" s="53"/>
      <c r="Q39" s="53"/>
      <c r="R39" s="53"/>
      <c r="S39" s="33"/>
      <c r="T39" s="33"/>
    </row>
    <row r="40" spans="1:20" ht="9.75" customHeight="1">
      <c r="B40" s="2"/>
      <c r="C40" s="40"/>
      <c r="D40" s="40"/>
      <c r="E40" s="40"/>
      <c r="F40" s="40"/>
      <c r="G40" s="40"/>
      <c r="H40" s="40"/>
      <c r="I40" s="40"/>
      <c r="J40" s="40"/>
      <c r="K40" s="40"/>
      <c r="L40" s="56"/>
      <c r="M40" s="40"/>
      <c r="N40" s="40"/>
    </row>
    <row r="41" spans="1:20" ht="12" customHeight="1">
      <c r="B41" s="2"/>
      <c r="C41" s="40"/>
      <c r="D41" s="40"/>
      <c r="E41" s="40"/>
      <c r="F41" s="40"/>
      <c r="G41" s="40"/>
      <c r="H41" s="40"/>
      <c r="I41" s="40"/>
      <c r="J41" s="40"/>
      <c r="K41" s="40"/>
      <c r="L41" s="56"/>
      <c r="M41" s="40"/>
      <c r="N41" s="40"/>
    </row>
    <row r="42" spans="1:20" ht="15" customHeight="1">
      <c r="B42" s="2"/>
      <c r="C42" s="49"/>
      <c r="D42" s="49"/>
      <c r="E42" s="49" t="s">
        <v>26</v>
      </c>
      <c r="F42" s="49"/>
      <c r="G42" s="49" t="s">
        <v>154</v>
      </c>
      <c r="H42" s="49"/>
      <c r="I42" s="40" t="s">
        <v>151</v>
      </c>
      <c r="J42" s="40"/>
      <c r="K42" s="40"/>
      <c r="L42" s="56"/>
      <c r="M42" s="40"/>
      <c r="N42" s="40"/>
    </row>
    <row r="43" spans="1:20" ht="24" customHeight="1">
      <c r="B43" s="2"/>
      <c r="C43" s="60"/>
      <c r="D43" s="60"/>
      <c r="E43" s="61"/>
      <c r="F43" s="40"/>
      <c r="G43" s="40"/>
      <c r="H43" s="40"/>
      <c r="I43" s="40"/>
      <c r="J43" s="40"/>
      <c r="K43" s="40"/>
      <c r="L43" s="56"/>
      <c r="M43" s="40"/>
      <c r="N43" s="40"/>
    </row>
    <row r="44" spans="1:20" ht="15" customHeight="1">
      <c r="B44" s="2"/>
      <c r="C44" s="60"/>
      <c r="D44" s="40"/>
      <c r="E44" s="49" t="s">
        <v>27</v>
      </c>
      <c r="F44" s="40"/>
      <c r="G44" s="40" t="s">
        <v>153</v>
      </c>
      <c r="H44" s="40"/>
      <c r="I44" s="40" t="s">
        <v>152</v>
      </c>
      <c r="J44" s="40"/>
      <c r="K44" s="40"/>
      <c r="L44" s="56"/>
      <c r="M44" s="40"/>
      <c r="N44" s="40"/>
    </row>
    <row r="45" spans="1:20" ht="15" customHeight="1">
      <c r="B45" s="2"/>
      <c r="C45" s="60"/>
      <c r="D45" s="60"/>
      <c r="E45" s="40"/>
      <c r="F45" s="40"/>
      <c r="G45" s="40"/>
      <c r="H45" s="40"/>
      <c r="I45" s="40"/>
      <c r="J45" s="40"/>
      <c r="K45" s="40"/>
      <c r="L45" s="56"/>
      <c r="M45" s="40"/>
      <c r="N45" s="40"/>
    </row>
    <row r="46" spans="1:20" ht="15" customHeight="1"/>
    <row r="47" spans="1:20" ht="15" customHeight="1">
      <c r="A47" s="188" t="s">
        <v>157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20" ht="15" customHeight="1"/>
    <row r="49" spans="2:14" ht="15" customHeight="1">
      <c r="B49" s="3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</row>
    <row r="50" spans="2:14" ht="15" customHeight="1">
      <c r="B50" s="3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</row>
    <row r="51" spans="2:14" ht="15" customHeight="1">
      <c r="B51" s="3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</row>
    <row r="52" spans="2:14" ht="15" customHeight="1">
      <c r="B52" s="3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</row>
    <row r="53" spans="2:14" ht="15" customHeight="1">
      <c r="B53" s="3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2:14">
      <c r="B54" s="2"/>
      <c r="C54" s="40"/>
      <c r="D54" s="40"/>
      <c r="I54" s="40"/>
      <c r="J54" s="40"/>
      <c r="K54" s="40"/>
      <c r="L54" s="56"/>
      <c r="M54" s="40"/>
      <c r="N54" s="40"/>
    </row>
    <row r="55" spans="2:14">
      <c r="B55" s="2"/>
      <c r="C55" s="40"/>
      <c r="D55" s="40"/>
      <c r="E55" s="40"/>
      <c r="F55" s="40"/>
      <c r="G55" s="40"/>
      <c r="H55" s="40"/>
      <c r="I55" s="40"/>
      <c r="J55" s="40"/>
      <c r="K55" s="40"/>
      <c r="L55" s="56"/>
      <c r="M55" s="40"/>
      <c r="N55" s="40"/>
    </row>
  </sheetData>
  <mergeCells count="12">
    <mergeCell ref="A4:R4"/>
    <mergeCell ref="A8:A9"/>
    <mergeCell ref="B8:B9"/>
    <mergeCell ref="C8:C9"/>
    <mergeCell ref="A47:R47"/>
    <mergeCell ref="O8:O9"/>
    <mergeCell ref="R8:R9"/>
    <mergeCell ref="Q8:Q9"/>
    <mergeCell ref="L8:L9"/>
    <mergeCell ref="M8:M9"/>
    <mergeCell ref="N8:N9"/>
    <mergeCell ref="H8:K8"/>
  </mergeCells>
  <printOptions horizontalCentered="1"/>
  <pageMargins left="0.31496062992125984" right="0.19685039370078741" top="0.39370078740157483" bottom="0.42" header="0.75" footer="0.31496062992125984"/>
  <pageSetup paperSize="9" scale="67" orientation="landscape" r:id="rId1"/>
  <colBreaks count="1" manualBreakCount="1">
    <brk id="18" max="46" man="1"/>
  </colBreaks>
  <ignoredErrors>
    <ignoredError sqref="Q18 O33 O25 H25 C18:H18 C25 P11" formula="1"/>
    <ignoredError sqref="M33:N33 D33:G33 K33:L33 S10:T37 P33" formulaRange="1"/>
    <ignoredError sqref="H33:J33 C33" formula="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AI58"/>
  <sheetViews>
    <sheetView view="pageBreakPreview" topLeftCell="A13" zoomScaleNormal="100" zoomScaleSheetLayoutView="100" workbookViewId="0">
      <selection activeCell="P40" sqref="P40"/>
    </sheetView>
  </sheetViews>
  <sheetFormatPr defaultRowHeight="12.75"/>
  <cols>
    <col min="1" max="1" width="32" style="40" customWidth="1"/>
    <col min="2" max="2" width="7" style="40" customWidth="1"/>
    <col min="3" max="3" width="12.5703125" style="40" customWidth="1"/>
    <col min="4" max="4" width="16.7109375" style="40" customWidth="1"/>
    <col min="5" max="5" width="20.140625" style="40" customWidth="1"/>
    <col min="6" max="6" width="16" style="40" customWidth="1"/>
    <col min="7" max="7" width="19.7109375" style="40" customWidth="1"/>
    <col min="8" max="8" width="17.42578125" style="40" customWidth="1"/>
    <col min="9" max="9" width="15.5703125" style="40" customWidth="1"/>
    <col min="10" max="10" width="14.42578125" style="40" customWidth="1"/>
    <col min="11" max="11" width="18.7109375" style="40" customWidth="1"/>
    <col min="12" max="12" width="9.140625" style="69"/>
    <col min="13" max="32" width="2.85546875" style="40" customWidth="1"/>
    <col min="33" max="16384" width="9.140625" style="40"/>
  </cols>
  <sheetData>
    <row r="1" spans="1:35" ht="15" customHeight="1"/>
    <row r="2" spans="1:35" ht="15" customHeight="1"/>
    <row r="3" spans="1:35" ht="13.5" customHeight="1"/>
    <row r="4" spans="1:35" ht="15.75" customHeight="1">
      <c r="A4" s="195" t="s">
        <v>116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35" ht="24" customHeight="1">
      <c r="I5" s="41"/>
      <c r="J5" s="41"/>
      <c r="K5" s="41"/>
    </row>
    <row r="6" spans="1:35" ht="15" customHeight="1">
      <c r="I6" s="41"/>
      <c r="J6" s="41"/>
      <c r="K6" s="41"/>
    </row>
    <row r="7" spans="1:35" ht="19.5" customHeight="1">
      <c r="A7" s="58"/>
      <c r="B7" s="58"/>
      <c r="C7" s="58"/>
      <c r="D7" s="70"/>
    </row>
    <row r="8" spans="1:35" ht="15" customHeight="1">
      <c r="A8" s="162" t="s">
        <v>66</v>
      </c>
      <c r="B8" s="180" t="s">
        <v>1</v>
      </c>
      <c r="C8" s="175" t="s">
        <v>37</v>
      </c>
      <c r="D8" s="39"/>
      <c r="E8" s="72"/>
      <c r="F8" s="39"/>
      <c r="G8" s="197" t="s">
        <v>32</v>
      </c>
      <c r="H8" s="176"/>
      <c r="I8" s="176"/>
      <c r="J8" s="176"/>
      <c r="K8" s="177"/>
      <c r="AI8" s="99"/>
    </row>
    <row r="9" spans="1:35" ht="9.75" customHeight="1">
      <c r="A9" s="163"/>
      <c r="B9" s="181"/>
      <c r="C9" s="169"/>
      <c r="D9" s="174" t="s">
        <v>2</v>
      </c>
      <c r="E9" s="163" t="s">
        <v>78</v>
      </c>
      <c r="F9" s="146"/>
      <c r="G9" s="174" t="s">
        <v>3</v>
      </c>
      <c r="H9" s="169" t="s">
        <v>33</v>
      </c>
      <c r="I9" s="169" t="s">
        <v>34</v>
      </c>
      <c r="J9" s="169" t="s">
        <v>35</v>
      </c>
      <c r="K9" s="169" t="s">
        <v>36</v>
      </c>
    </row>
    <row r="10" spans="1:35" ht="18" customHeight="1">
      <c r="A10" s="164"/>
      <c r="B10" s="196"/>
      <c r="C10" s="169"/>
      <c r="D10" s="174"/>
      <c r="E10" s="164"/>
      <c r="F10" s="147" t="s">
        <v>2</v>
      </c>
      <c r="G10" s="174"/>
      <c r="H10" s="169"/>
      <c r="I10" s="169"/>
      <c r="J10" s="169"/>
      <c r="K10" s="169"/>
      <c r="AF10" s="99"/>
    </row>
    <row r="11" spans="1:35" ht="12.75" customHeight="1">
      <c r="A11" s="148" t="s">
        <v>3</v>
      </c>
      <c r="B11" s="45" t="s">
        <v>4</v>
      </c>
      <c r="C11" s="38">
        <v>1</v>
      </c>
      <c r="D11" s="45">
        <v>2</v>
      </c>
      <c r="E11" s="38">
        <v>3</v>
      </c>
      <c r="F11" s="149">
        <v>4</v>
      </c>
      <c r="G11" s="36">
        <v>5</v>
      </c>
      <c r="H11" s="36">
        <v>6</v>
      </c>
      <c r="I11" s="36">
        <v>7</v>
      </c>
      <c r="J11" s="36">
        <v>8</v>
      </c>
      <c r="K11" s="37">
        <v>9</v>
      </c>
    </row>
    <row r="12" spans="1:35">
      <c r="A12" s="81" t="s">
        <v>98</v>
      </c>
      <c r="B12" s="45">
        <v>1</v>
      </c>
      <c r="C12" s="82">
        <f>+C13+C19+C26+C34+C38</f>
        <v>73827</v>
      </c>
      <c r="D12" s="82">
        <f t="shared" ref="D12:K12" si="0">+D13+D19+D26+D34+D38</f>
        <v>42257</v>
      </c>
      <c r="E12" s="82">
        <f t="shared" si="0"/>
        <v>18924</v>
      </c>
      <c r="F12" s="82">
        <f t="shared" si="0"/>
        <v>11661</v>
      </c>
      <c r="G12" s="82">
        <f t="shared" si="0"/>
        <v>12970</v>
      </c>
      <c r="H12" s="82">
        <f t="shared" si="0"/>
        <v>20697</v>
      </c>
      <c r="I12" s="82">
        <f t="shared" si="0"/>
        <v>19870</v>
      </c>
      <c r="J12" s="82">
        <f t="shared" si="0"/>
        <v>14252</v>
      </c>
      <c r="K12" s="82">
        <f t="shared" si="0"/>
        <v>6038</v>
      </c>
      <c r="L12" s="69">
        <f>+SUM(G12:K12)-C12</f>
        <v>0</v>
      </c>
    </row>
    <row r="13" spans="1:35" s="87" customFormat="1" ht="12.75" customHeight="1">
      <c r="A13" s="123" t="s">
        <v>139</v>
      </c>
      <c r="B13" s="51">
        <v>2</v>
      </c>
      <c r="C13" s="82">
        <f>SUM(C14:C18)</f>
        <v>0</v>
      </c>
      <c r="D13" s="82">
        <f t="shared" ref="D13:K13" si="1">SUM(D14:D18)</f>
        <v>0</v>
      </c>
      <c r="E13" s="82">
        <f t="shared" si="1"/>
        <v>0</v>
      </c>
      <c r="F13" s="82">
        <f t="shared" si="1"/>
        <v>0</v>
      </c>
      <c r="G13" s="82">
        <f t="shared" si="1"/>
        <v>0</v>
      </c>
      <c r="H13" s="82">
        <f t="shared" si="1"/>
        <v>0</v>
      </c>
      <c r="I13" s="82">
        <f t="shared" si="1"/>
        <v>0</v>
      </c>
      <c r="J13" s="82">
        <f t="shared" si="1"/>
        <v>0</v>
      </c>
      <c r="K13" s="82">
        <f t="shared" si="1"/>
        <v>0</v>
      </c>
      <c r="L13" s="150">
        <f t="shared" ref="L13:L51" si="2">+SUM(G13:K13)-C13</f>
        <v>0</v>
      </c>
    </row>
    <row r="14" spans="1:35" ht="12.75" customHeight="1">
      <c r="A14" s="88" t="s">
        <v>5</v>
      </c>
      <c r="B14" s="45">
        <v>3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69">
        <f t="shared" si="2"/>
        <v>0</v>
      </c>
    </row>
    <row r="15" spans="1:35" ht="12.75" customHeight="1">
      <c r="A15" s="88" t="s">
        <v>6</v>
      </c>
      <c r="B15" s="45">
        <v>4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69">
        <f t="shared" si="2"/>
        <v>0</v>
      </c>
    </row>
    <row r="16" spans="1:35" ht="12.75" customHeight="1">
      <c r="A16" s="88" t="s">
        <v>7</v>
      </c>
      <c r="B16" s="45">
        <v>5</v>
      </c>
      <c r="C16" s="89">
        <v>0</v>
      </c>
      <c r="D16" s="89">
        <v>0</v>
      </c>
      <c r="E16" s="89">
        <v>0</v>
      </c>
      <c r="F16" s="89">
        <v>0</v>
      </c>
      <c r="G16" s="151">
        <v>0</v>
      </c>
      <c r="H16" s="89">
        <v>0</v>
      </c>
      <c r="I16" s="89">
        <v>0</v>
      </c>
      <c r="J16" s="89">
        <v>0</v>
      </c>
      <c r="K16" s="89">
        <v>0</v>
      </c>
      <c r="L16" s="69">
        <f t="shared" si="2"/>
        <v>0</v>
      </c>
    </row>
    <row r="17" spans="1:12" ht="12.75" customHeight="1">
      <c r="A17" s="88" t="s">
        <v>8</v>
      </c>
      <c r="B17" s="45">
        <v>6</v>
      </c>
      <c r="C17" s="89">
        <v>0</v>
      </c>
      <c r="D17" s="89">
        <v>0</v>
      </c>
      <c r="E17" s="89">
        <v>0</v>
      </c>
      <c r="F17" s="89">
        <v>0</v>
      </c>
      <c r="G17" s="151">
        <v>0</v>
      </c>
      <c r="H17" s="89">
        <v>0</v>
      </c>
      <c r="I17" s="89">
        <v>0</v>
      </c>
      <c r="J17" s="89">
        <v>0</v>
      </c>
      <c r="K17" s="89">
        <v>0</v>
      </c>
      <c r="L17" s="69">
        <f t="shared" si="2"/>
        <v>0</v>
      </c>
    </row>
    <row r="18" spans="1:12" ht="12.75" customHeight="1">
      <c r="A18" s="88" t="s">
        <v>9</v>
      </c>
      <c r="B18" s="45">
        <v>7</v>
      </c>
      <c r="C18" s="89">
        <v>0</v>
      </c>
      <c r="D18" s="89">
        <v>0</v>
      </c>
      <c r="E18" s="89">
        <v>0</v>
      </c>
      <c r="F18" s="89">
        <v>0</v>
      </c>
      <c r="G18" s="151">
        <v>0</v>
      </c>
      <c r="H18" s="89">
        <v>0</v>
      </c>
      <c r="I18" s="89">
        <v>0</v>
      </c>
      <c r="J18" s="89">
        <v>0</v>
      </c>
      <c r="K18" s="89">
        <v>0</v>
      </c>
      <c r="L18" s="69">
        <f t="shared" si="2"/>
        <v>0</v>
      </c>
    </row>
    <row r="19" spans="1:12" s="87" customFormat="1" ht="12.75" customHeight="1">
      <c r="A19" s="25" t="s">
        <v>140</v>
      </c>
      <c r="B19" s="51">
        <v>8</v>
      </c>
      <c r="C19" s="82">
        <f>SUM(C20:C25)</f>
        <v>17800</v>
      </c>
      <c r="D19" s="82">
        <f t="shared" ref="D19:K19" si="3">SUM(D20:D25)</f>
        <v>10509</v>
      </c>
      <c r="E19" s="82">
        <f t="shared" si="3"/>
        <v>1166</v>
      </c>
      <c r="F19" s="82">
        <f t="shared" si="3"/>
        <v>696</v>
      </c>
      <c r="G19" s="82">
        <f t="shared" si="3"/>
        <v>4387</v>
      </c>
      <c r="H19" s="82">
        <f t="shared" si="3"/>
        <v>6827</v>
      </c>
      <c r="I19" s="82">
        <f t="shared" si="3"/>
        <v>4368</v>
      </c>
      <c r="J19" s="82">
        <f t="shared" si="3"/>
        <v>1146</v>
      </c>
      <c r="K19" s="82">
        <f t="shared" si="3"/>
        <v>1072</v>
      </c>
      <c r="L19" s="150">
        <f t="shared" si="2"/>
        <v>0</v>
      </c>
    </row>
    <row r="20" spans="1:12" ht="12.75" customHeight="1">
      <c r="A20" s="88" t="s">
        <v>10</v>
      </c>
      <c r="B20" s="45">
        <v>9</v>
      </c>
      <c r="C20" s="89">
        <v>960</v>
      </c>
      <c r="D20" s="89">
        <v>480</v>
      </c>
      <c r="E20" s="89">
        <v>0</v>
      </c>
      <c r="F20" s="89">
        <v>0</v>
      </c>
      <c r="G20" s="89">
        <v>192</v>
      </c>
      <c r="H20" s="89">
        <v>192</v>
      </c>
      <c r="I20" s="89">
        <v>192</v>
      </c>
      <c r="J20" s="89">
        <v>192</v>
      </c>
      <c r="K20" s="89">
        <v>192</v>
      </c>
      <c r="L20" s="69">
        <f t="shared" si="2"/>
        <v>0</v>
      </c>
    </row>
    <row r="21" spans="1:12" ht="12.75" customHeight="1">
      <c r="A21" s="88" t="s">
        <v>11</v>
      </c>
      <c r="B21" s="45">
        <v>10</v>
      </c>
      <c r="C21" s="89">
        <v>304</v>
      </c>
      <c r="D21" s="89">
        <v>133</v>
      </c>
      <c r="E21" s="89">
        <v>106</v>
      </c>
      <c r="F21" s="89">
        <v>51</v>
      </c>
      <c r="G21" s="89">
        <v>45</v>
      </c>
      <c r="H21" s="89">
        <v>91</v>
      </c>
      <c r="I21" s="89">
        <v>110</v>
      </c>
      <c r="J21" s="89">
        <v>54</v>
      </c>
      <c r="K21" s="89">
        <v>4</v>
      </c>
      <c r="L21" s="69">
        <f t="shared" si="2"/>
        <v>0</v>
      </c>
    </row>
    <row r="22" spans="1:12" ht="12.75" customHeight="1">
      <c r="A22" s="88" t="s">
        <v>12</v>
      </c>
      <c r="B22" s="45">
        <v>11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69">
        <f t="shared" si="2"/>
        <v>0</v>
      </c>
    </row>
    <row r="23" spans="1:12" ht="12.75" customHeight="1">
      <c r="A23" s="88" t="s">
        <v>13</v>
      </c>
      <c r="B23" s="45">
        <v>12</v>
      </c>
      <c r="C23" s="89">
        <v>0</v>
      </c>
      <c r="D23" s="89">
        <v>0</v>
      </c>
      <c r="E23" s="89">
        <v>0</v>
      </c>
      <c r="F23" s="89">
        <v>0</v>
      </c>
      <c r="G23" s="151">
        <v>0</v>
      </c>
      <c r="H23" s="89">
        <v>0</v>
      </c>
      <c r="I23" s="89">
        <v>0</v>
      </c>
      <c r="J23" s="89">
        <v>0</v>
      </c>
      <c r="K23" s="89">
        <v>0</v>
      </c>
      <c r="L23" s="69">
        <f t="shared" ref="L23:L25" si="4">+SUM(G23:K23)-C23</f>
        <v>0</v>
      </c>
    </row>
    <row r="24" spans="1:12" ht="12.75" customHeight="1">
      <c r="A24" s="88" t="s">
        <v>14</v>
      </c>
      <c r="B24" s="45">
        <v>13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69">
        <f t="shared" si="4"/>
        <v>0</v>
      </c>
    </row>
    <row r="25" spans="1:12" ht="12.75" customHeight="1">
      <c r="A25" s="95" t="s">
        <v>15</v>
      </c>
      <c r="B25" s="45">
        <v>14</v>
      </c>
      <c r="C25" s="89">
        <v>16536</v>
      </c>
      <c r="D25" s="89">
        <v>9896</v>
      </c>
      <c r="E25" s="89">
        <v>1060</v>
      </c>
      <c r="F25" s="89">
        <v>645</v>
      </c>
      <c r="G25" s="89">
        <v>4150</v>
      </c>
      <c r="H25" s="89">
        <v>6544</v>
      </c>
      <c r="I25" s="89">
        <v>4066</v>
      </c>
      <c r="J25" s="89">
        <v>900</v>
      </c>
      <c r="K25" s="89">
        <v>876</v>
      </c>
      <c r="L25" s="69">
        <f t="shared" si="4"/>
        <v>0</v>
      </c>
    </row>
    <row r="26" spans="1:12" s="87" customFormat="1" ht="12.75" customHeight="1">
      <c r="A26" s="96" t="s">
        <v>141</v>
      </c>
      <c r="B26" s="51">
        <v>15</v>
      </c>
      <c r="C26" s="82">
        <f>SUM(C27:C33)</f>
        <v>52080</v>
      </c>
      <c r="D26" s="82">
        <f t="shared" ref="D26:K26" si="5">SUM(D27:D33)</f>
        <v>30271</v>
      </c>
      <c r="E26" s="82">
        <f t="shared" si="5"/>
        <v>17597</v>
      </c>
      <c r="F26" s="82">
        <f t="shared" si="5"/>
        <v>10950</v>
      </c>
      <c r="G26" s="82">
        <f t="shared" si="5"/>
        <v>7482</v>
      </c>
      <c r="H26" s="82">
        <f t="shared" si="5"/>
        <v>12730</v>
      </c>
      <c r="I26" s="82">
        <f t="shared" si="5"/>
        <v>14486</v>
      </c>
      <c r="J26" s="82">
        <f t="shared" si="5"/>
        <v>12435</v>
      </c>
      <c r="K26" s="82">
        <f t="shared" si="5"/>
        <v>4947</v>
      </c>
      <c r="L26" s="150">
        <f t="shared" si="2"/>
        <v>0</v>
      </c>
    </row>
    <row r="27" spans="1:12" ht="12.75" customHeight="1">
      <c r="A27" s="95" t="s">
        <v>16</v>
      </c>
      <c r="B27" s="45">
        <v>16</v>
      </c>
      <c r="C27" s="89">
        <v>816</v>
      </c>
      <c r="D27" s="89">
        <v>384</v>
      </c>
      <c r="E27" s="89">
        <v>313</v>
      </c>
      <c r="F27" s="89">
        <v>148</v>
      </c>
      <c r="G27" s="89">
        <v>237</v>
      </c>
      <c r="H27" s="89">
        <v>254</v>
      </c>
      <c r="I27" s="89">
        <v>182</v>
      </c>
      <c r="J27" s="89">
        <v>118</v>
      </c>
      <c r="K27" s="89">
        <v>25</v>
      </c>
      <c r="L27" s="69">
        <f t="shared" si="2"/>
        <v>0</v>
      </c>
    </row>
    <row r="28" spans="1:12" ht="12.75" customHeight="1">
      <c r="A28" s="88" t="s">
        <v>17</v>
      </c>
      <c r="B28" s="45">
        <v>17</v>
      </c>
      <c r="C28" s="89">
        <v>16743</v>
      </c>
      <c r="D28" s="89">
        <v>9028</v>
      </c>
      <c r="E28" s="89">
        <v>852</v>
      </c>
      <c r="F28" s="89">
        <v>642</v>
      </c>
      <c r="G28" s="89">
        <v>1723</v>
      </c>
      <c r="H28" s="89">
        <v>3583</v>
      </c>
      <c r="I28" s="89">
        <v>5083</v>
      </c>
      <c r="J28" s="89">
        <v>5115</v>
      </c>
      <c r="K28" s="89">
        <v>1239</v>
      </c>
      <c r="L28" s="69">
        <f t="shared" si="2"/>
        <v>0</v>
      </c>
    </row>
    <row r="29" spans="1:12" ht="12.75" customHeight="1">
      <c r="A29" s="88" t="s">
        <v>18</v>
      </c>
      <c r="B29" s="45">
        <v>18</v>
      </c>
      <c r="C29" s="89">
        <v>8202</v>
      </c>
      <c r="D29" s="89">
        <v>626</v>
      </c>
      <c r="E29" s="89">
        <v>0</v>
      </c>
      <c r="F29" s="89">
        <v>0</v>
      </c>
      <c r="G29" s="89">
        <v>1673</v>
      </c>
      <c r="H29" s="89">
        <v>2584</v>
      </c>
      <c r="I29" s="89">
        <v>1952</v>
      </c>
      <c r="J29" s="89">
        <v>1362</v>
      </c>
      <c r="K29" s="89">
        <v>631</v>
      </c>
      <c r="L29" s="69">
        <f t="shared" si="2"/>
        <v>0</v>
      </c>
    </row>
    <row r="30" spans="1:12" ht="12.75" customHeight="1">
      <c r="A30" s="88" t="s">
        <v>19</v>
      </c>
      <c r="B30" s="45">
        <v>19</v>
      </c>
      <c r="C30" s="89">
        <v>2993</v>
      </c>
      <c r="D30" s="89">
        <v>1718</v>
      </c>
      <c r="E30" s="89">
        <v>221</v>
      </c>
      <c r="F30" s="89">
        <v>198</v>
      </c>
      <c r="G30" s="89">
        <v>1170</v>
      </c>
      <c r="H30" s="89">
        <v>969</v>
      </c>
      <c r="I30" s="89">
        <v>478</v>
      </c>
      <c r="J30" s="89">
        <v>233</v>
      </c>
      <c r="K30" s="89">
        <v>143</v>
      </c>
      <c r="L30" s="69">
        <f t="shared" si="2"/>
        <v>0</v>
      </c>
    </row>
    <row r="31" spans="1:12" ht="12.75" customHeight="1">
      <c r="A31" s="88" t="s">
        <v>20</v>
      </c>
      <c r="B31" s="45">
        <v>20</v>
      </c>
      <c r="C31" s="89">
        <v>0</v>
      </c>
      <c r="D31" s="89">
        <v>0</v>
      </c>
      <c r="E31" s="89">
        <v>0</v>
      </c>
      <c r="F31" s="89">
        <v>0</v>
      </c>
      <c r="G31" s="151">
        <v>0</v>
      </c>
      <c r="H31" s="89">
        <v>0</v>
      </c>
      <c r="I31" s="89">
        <v>0</v>
      </c>
      <c r="J31" s="89">
        <v>0</v>
      </c>
      <c r="K31" s="89">
        <v>0</v>
      </c>
      <c r="L31" s="69">
        <f t="shared" si="2"/>
        <v>0</v>
      </c>
    </row>
    <row r="32" spans="1:12" ht="12.75" customHeight="1">
      <c r="A32" s="88" t="s">
        <v>21</v>
      </c>
      <c r="B32" s="45">
        <v>21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69">
        <f t="shared" si="2"/>
        <v>0</v>
      </c>
    </row>
    <row r="33" spans="1:12" ht="12.75" customHeight="1">
      <c r="A33" s="88" t="s">
        <v>22</v>
      </c>
      <c r="B33" s="45">
        <v>22</v>
      </c>
      <c r="C33" s="89">
        <v>23326</v>
      </c>
      <c r="D33" s="89">
        <v>18515</v>
      </c>
      <c r="E33" s="89">
        <v>16211</v>
      </c>
      <c r="F33" s="89">
        <v>9962</v>
      </c>
      <c r="G33" s="45">
        <v>2679</v>
      </c>
      <c r="H33" s="45">
        <v>5340</v>
      </c>
      <c r="I33" s="45">
        <v>6791</v>
      </c>
      <c r="J33" s="45">
        <v>5607</v>
      </c>
      <c r="K33" s="38">
        <v>2909</v>
      </c>
      <c r="L33" s="69">
        <f t="shared" si="2"/>
        <v>0</v>
      </c>
    </row>
    <row r="34" spans="1:12" s="87" customFormat="1" ht="12.75" customHeight="1">
      <c r="A34" s="22" t="s">
        <v>142</v>
      </c>
      <c r="B34" s="51">
        <v>23</v>
      </c>
      <c r="C34" s="82">
        <f>SUM(C35:C37)</f>
        <v>0</v>
      </c>
      <c r="D34" s="82">
        <f t="shared" ref="D34:K34" si="6">SUM(D35:D37)</f>
        <v>0</v>
      </c>
      <c r="E34" s="82">
        <f t="shared" si="6"/>
        <v>0</v>
      </c>
      <c r="F34" s="82">
        <f t="shared" si="6"/>
        <v>0</v>
      </c>
      <c r="G34" s="82">
        <f t="shared" si="6"/>
        <v>0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0</v>
      </c>
      <c r="L34" s="150">
        <f t="shared" si="2"/>
        <v>0</v>
      </c>
    </row>
    <row r="35" spans="1:12" ht="12.75" customHeight="1">
      <c r="A35" s="88" t="s">
        <v>24</v>
      </c>
      <c r="B35" s="45">
        <v>24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69">
        <f t="shared" si="2"/>
        <v>0</v>
      </c>
    </row>
    <row r="36" spans="1:12" ht="12.75" customHeight="1">
      <c r="A36" s="88" t="s">
        <v>57</v>
      </c>
      <c r="B36" s="45">
        <v>25</v>
      </c>
      <c r="C36" s="89">
        <v>0</v>
      </c>
      <c r="D36" s="89">
        <v>0</v>
      </c>
      <c r="E36" s="89">
        <v>0</v>
      </c>
      <c r="F36" s="89">
        <v>0</v>
      </c>
      <c r="G36" s="151">
        <v>0</v>
      </c>
      <c r="H36" s="89">
        <v>0</v>
      </c>
      <c r="I36" s="89">
        <v>0</v>
      </c>
      <c r="J36" s="89">
        <v>0</v>
      </c>
      <c r="K36" s="89">
        <v>0</v>
      </c>
      <c r="L36" s="69">
        <f t="shared" si="2"/>
        <v>0</v>
      </c>
    </row>
    <row r="37" spans="1:12" ht="12.75" customHeight="1">
      <c r="A37" s="88" t="s">
        <v>25</v>
      </c>
      <c r="B37" s="45">
        <v>26</v>
      </c>
      <c r="C37" s="89">
        <v>0</v>
      </c>
      <c r="D37" s="89">
        <v>0</v>
      </c>
      <c r="E37" s="89">
        <v>0</v>
      </c>
      <c r="F37" s="89">
        <v>0</v>
      </c>
      <c r="G37" s="151">
        <v>0</v>
      </c>
      <c r="H37" s="89">
        <v>0</v>
      </c>
      <c r="I37" s="89">
        <v>0</v>
      </c>
      <c r="J37" s="89">
        <v>0</v>
      </c>
      <c r="K37" s="89">
        <v>0</v>
      </c>
      <c r="L37" s="69">
        <f t="shared" ref="L37" si="7">+SUM(G37:K37)-C37</f>
        <v>0</v>
      </c>
    </row>
    <row r="38" spans="1:12" s="87" customFormat="1" ht="12.75" customHeight="1">
      <c r="A38" s="98" t="s">
        <v>23</v>
      </c>
      <c r="B38" s="44">
        <v>27</v>
      </c>
      <c r="C38" s="82">
        <f>SUM(C39:C48)</f>
        <v>3947</v>
      </c>
      <c r="D38" s="82">
        <f t="shared" ref="D38:K38" si="8">SUM(D39:D48)</f>
        <v>1477</v>
      </c>
      <c r="E38" s="82">
        <f t="shared" si="8"/>
        <v>161</v>
      </c>
      <c r="F38" s="82">
        <f t="shared" si="8"/>
        <v>15</v>
      </c>
      <c r="G38" s="82">
        <f t="shared" si="8"/>
        <v>1101</v>
      </c>
      <c r="H38" s="82">
        <f t="shared" si="8"/>
        <v>1140</v>
      </c>
      <c r="I38" s="82">
        <f t="shared" si="8"/>
        <v>1016</v>
      </c>
      <c r="J38" s="82">
        <f t="shared" si="8"/>
        <v>671</v>
      </c>
      <c r="K38" s="82">
        <f t="shared" si="8"/>
        <v>19</v>
      </c>
      <c r="L38" s="150">
        <f t="shared" si="2"/>
        <v>0</v>
      </c>
    </row>
    <row r="39" spans="1:12" ht="12.75" customHeight="1">
      <c r="A39" s="202" t="s">
        <v>120</v>
      </c>
      <c r="B39" s="160"/>
      <c r="C39" s="203">
        <v>0</v>
      </c>
      <c r="D39" s="203">
        <v>0</v>
      </c>
      <c r="E39" s="203">
        <v>0</v>
      </c>
      <c r="F39" s="203">
        <v>0</v>
      </c>
      <c r="G39" s="207">
        <v>0</v>
      </c>
      <c r="H39" s="203">
        <v>0</v>
      </c>
      <c r="I39" s="203">
        <v>0</v>
      </c>
      <c r="J39" s="203">
        <v>0</v>
      </c>
      <c r="K39" s="203">
        <v>0</v>
      </c>
      <c r="L39" s="69">
        <f t="shared" si="2"/>
        <v>0</v>
      </c>
    </row>
    <row r="40" spans="1:12" ht="12.75" customHeight="1">
      <c r="A40" s="202" t="s">
        <v>121</v>
      </c>
      <c r="B40" s="160"/>
      <c r="C40" s="203">
        <v>533</v>
      </c>
      <c r="D40" s="203">
        <v>254</v>
      </c>
      <c r="E40" s="203">
        <v>131</v>
      </c>
      <c r="F40" s="203">
        <v>0</v>
      </c>
      <c r="G40" s="203">
        <v>202</v>
      </c>
      <c r="H40" s="203">
        <v>155</v>
      </c>
      <c r="I40" s="203">
        <v>96</v>
      </c>
      <c r="J40" s="203">
        <v>61</v>
      </c>
      <c r="K40" s="203">
        <v>19</v>
      </c>
      <c r="L40" s="69">
        <f t="shared" si="2"/>
        <v>0</v>
      </c>
    </row>
    <row r="41" spans="1:12" ht="12.75" customHeight="1">
      <c r="A41" s="202" t="s">
        <v>124</v>
      </c>
      <c r="B41" s="160"/>
      <c r="C41" s="203">
        <v>0</v>
      </c>
      <c r="D41" s="203">
        <v>0</v>
      </c>
      <c r="E41" s="203">
        <v>0</v>
      </c>
      <c r="F41" s="203">
        <v>0</v>
      </c>
      <c r="G41" s="207">
        <v>0</v>
      </c>
      <c r="H41" s="203">
        <v>0</v>
      </c>
      <c r="I41" s="203">
        <v>0</v>
      </c>
      <c r="J41" s="203">
        <v>0</v>
      </c>
      <c r="K41" s="203">
        <v>0</v>
      </c>
      <c r="L41" s="69">
        <f t="shared" ref="L41" si="9">+SUM(G41:K41)-C41</f>
        <v>0</v>
      </c>
    </row>
    <row r="42" spans="1:12" ht="12.75" customHeight="1">
      <c r="A42" s="202" t="s">
        <v>125</v>
      </c>
      <c r="B42" s="160"/>
      <c r="C42" s="203">
        <v>0</v>
      </c>
      <c r="D42" s="203">
        <v>0</v>
      </c>
      <c r="E42" s="203">
        <v>0</v>
      </c>
      <c r="F42" s="203">
        <v>0</v>
      </c>
      <c r="G42" s="207">
        <v>0</v>
      </c>
      <c r="H42" s="203">
        <v>0</v>
      </c>
      <c r="I42" s="203">
        <v>0</v>
      </c>
      <c r="J42" s="203">
        <v>0</v>
      </c>
      <c r="K42" s="203">
        <v>0</v>
      </c>
      <c r="L42" s="69">
        <f t="shared" ref="L42" si="10">+SUM(G42:K42)-C42</f>
        <v>0</v>
      </c>
    </row>
    <row r="43" spans="1:12" ht="12.75" customHeight="1">
      <c r="A43" s="202" t="s">
        <v>122</v>
      </c>
      <c r="B43" s="160"/>
      <c r="C43" s="203">
        <v>0</v>
      </c>
      <c r="D43" s="203">
        <v>0</v>
      </c>
      <c r="E43" s="203">
        <v>0</v>
      </c>
      <c r="F43" s="203">
        <v>0</v>
      </c>
      <c r="G43" s="207">
        <v>0</v>
      </c>
      <c r="H43" s="203">
        <v>0</v>
      </c>
      <c r="I43" s="203">
        <v>0</v>
      </c>
      <c r="J43" s="203">
        <v>0</v>
      </c>
      <c r="K43" s="203">
        <v>0</v>
      </c>
      <c r="L43" s="69">
        <f t="shared" ref="L43" si="11">+SUM(G43:K43)-C43</f>
        <v>0</v>
      </c>
    </row>
    <row r="44" spans="1:12" ht="12.75" customHeight="1">
      <c r="A44" s="202" t="s">
        <v>123</v>
      </c>
      <c r="B44" s="160"/>
      <c r="C44" s="203">
        <v>0</v>
      </c>
      <c r="D44" s="203">
        <v>0</v>
      </c>
      <c r="E44" s="203">
        <v>0</v>
      </c>
      <c r="F44" s="203">
        <v>0</v>
      </c>
      <c r="G44" s="207">
        <v>0</v>
      </c>
      <c r="H44" s="203">
        <v>0</v>
      </c>
      <c r="I44" s="203">
        <v>0</v>
      </c>
      <c r="J44" s="203">
        <v>0</v>
      </c>
      <c r="K44" s="203">
        <v>0</v>
      </c>
      <c r="L44" s="69">
        <f t="shared" ref="L44" si="12">+SUM(G44:K44)-C44</f>
        <v>0</v>
      </c>
    </row>
    <row r="45" spans="1:12" ht="12.75" customHeight="1">
      <c r="A45" s="202" t="s">
        <v>126</v>
      </c>
      <c r="B45" s="160"/>
      <c r="C45" s="203">
        <v>0</v>
      </c>
      <c r="D45" s="203">
        <v>0</v>
      </c>
      <c r="E45" s="203">
        <v>0</v>
      </c>
      <c r="F45" s="203">
        <v>0</v>
      </c>
      <c r="G45" s="207">
        <v>0</v>
      </c>
      <c r="H45" s="203">
        <v>0</v>
      </c>
      <c r="I45" s="203">
        <v>0</v>
      </c>
      <c r="J45" s="203">
        <v>0</v>
      </c>
      <c r="K45" s="203">
        <v>0</v>
      </c>
      <c r="L45" s="69">
        <f t="shared" si="2"/>
        <v>0</v>
      </c>
    </row>
    <row r="46" spans="1:12" ht="12.75" customHeight="1">
      <c r="A46" s="202" t="s">
        <v>57</v>
      </c>
      <c r="B46" s="160"/>
      <c r="C46" s="203">
        <v>0</v>
      </c>
      <c r="D46" s="203">
        <v>0</v>
      </c>
      <c r="E46" s="203">
        <v>0</v>
      </c>
      <c r="F46" s="203">
        <v>0</v>
      </c>
      <c r="G46" s="207">
        <v>0</v>
      </c>
      <c r="H46" s="203">
        <v>0</v>
      </c>
      <c r="I46" s="203">
        <v>0</v>
      </c>
      <c r="J46" s="203">
        <v>0</v>
      </c>
      <c r="K46" s="203">
        <v>0</v>
      </c>
      <c r="L46" s="69">
        <f t="shared" si="2"/>
        <v>0</v>
      </c>
    </row>
    <row r="47" spans="1:12" ht="12.75" customHeight="1">
      <c r="A47" s="202" t="s">
        <v>127</v>
      </c>
      <c r="B47" s="160"/>
      <c r="C47" s="203">
        <v>3414</v>
      </c>
      <c r="D47" s="203">
        <v>1223</v>
      </c>
      <c r="E47" s="203">
        <v>30</v>
      </c>
      <c r="F47" s="203">
        <v>15</v>
      </c>
      <c r="G47" s="160">
        <v>899</v>
      </c>
      <c r="H47" s="160">
        <v>985</v>
      </c>
      <c r="I47" s="160">
        <v>920</v>
      </c>
      <c r="J47" s="160">
        <v>610</v>
      </c>
      <c r="K47" s="160">
        <v>0</v>
      </c>
      <c r="L47" s="69">
        <f t="shared" si="2"/>
        <v>0</v>
      </c>
    </row>
    <row r="48" spans="1:12" ht="12.75" customHeight="1">
      <c r="A48" s="202" t="s">
        <v>128</v>
      </c>
      <c r="B48" s="160"/>
      <c r="C48" s="203">
        <v>0</v>
      </c>
      <c r="D48" s="203">
        <v>0</v>
      </c>
      <c r="E48" s="203">
        <v>0</v>
      </c>
      <c r="F48" s="203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0</v>
      </c>
      <c r="L48" s="69">
        <f t="shared" si="2"/>
        <v>0</v>
      </c>
    </row>
    <row r="49" spans="1:12" ht="12.75" customHeight="1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</row>
    <row r="50" spans="1:12" ht="12.75" customHeigh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</row>
    <row r="51" spans="1:12" ht="15" customHeight="1">
      <c r="A51" s="103" t="s">
        <v>108</v>
      </c>
      <c r="L51" s="69">
        <f t="shared" si="2"/>
        <v>0</v>
      </c>
    </row>
    <row r="52" spans="1:12" ht="16.5" customHeight="1"/>
    <row r="53" spans="1:12" ht="14.25" customHeight="1">
      <c r="B53" s="152" t="s">
        <v>26</v>
      </c>
      <c r="D53" s="152" t="s">
        <v>154</v>
      </c>
      <c r="E53" s="152"/>
      <c r="F53" s="152"/>
      <c r="G53" s="61" t="s">
        <v>151</v>
      </c>
      <c r="H53" s="61"/>
      <c r="I53" s="61"/>
    </row>
    <row r="54" spans="1:12" ht="14.25" customHeight="1">
      <c r="D54" s="152"/>
      <c r="E54" s="152"/>
      <c r="F54" s="152"/>
      <c r="G54" s="61"/>
      <c r="H54" s="61"/>
      <c r="I54" s="61"/>
    </row>
    <row r="55" spans="1:12" ht="18" customHeight="1">
      <c r="B55" s="152" t="s">
        <v>27</v>
      </c>
      <c r="D55" s="153" t="s">
        <v>153</v>
      </c>
      <c r="H55" s="40" t="s">
        <v>152</v>
      </c>
      <c r="I55" s="61"/>
    </row>
    <row r="56" spans="1:12" ht="14.25" customHeight="1">
      <c r="B56" s="153"/>
      <c r="H56" s="47"/>
      <c r="I56" s="61"/>
    </row>
    <row r="57" spans="1:12" ht="14.25" customHeight="1">
      <c r="C57" s="153"/>
      <c r="D57" s="153"/>
      <c r="I57" s="61"/>
    </row>
    <row r="58" spans="1:12" ht="30.75" customHeight="1">
      <c r="A58" s="194" t="s">
        <v>156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</row>
  </sheetData>
  <mergeCells count="13">
    <mergeCell ref="A58:K58"/>
    <mergeCell ref="K9:K10"/>
    <mergeCell ref="A4:K4"/>
    <mergeCell ref="A8:A10"/>
    <mergeCell ref="B8:B10"/>
    <mergeCell ref="C8:C10"/>
    <mergeCell ref="G8:K8"/>
    <mergeCell ref="D9:D10"/>
    <mergeCell ref="E9:E10"/>
    <mergeCell ref="G9:G10"/>
    <mergeCell ref="H9:H10"/>
    <mergeCell ref="I9:I10"/>
    <mergeCell ref="J9:J10"/>
  </mergeCells>
  <pageMargins left="0.64" right="0.39370078740157483" top="0.39370078740157483" bottom="0.2" header="0.31496062992125984" footer="0.31496062992125984"/>
  <pageSetup paperSize="9" scale="71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AF56"/>
  <sheetViews>
    <sheetView view="pageBreakPreview" zoomScaleNormal="100" zoomScaleSheetLayoutView="100" workbookViewId="0">
      <selection activeCell="A50" sqref="A49:XFD50"/>
    </sheetView>
  </sheetViews>
  <sheetFormatPr defaultRowHeight="12.75"/>
  <cols>
    <col min="1" max="1" width="35.5703125" style="40" customWidth="1"/>
    <col min="2" max="2" width="7" style="40" customWidth="1"/>
    <col min="3" max="3" width="15.140625" style="40" customWidth="1"/>
    <col min="4" max="4" width="17.85546875" style="40" customWidth="1"/>
    <col min="5" max="5" width="24.140625" style="40" customWidth="1"/>
    <col min="6" max="6" width="14.42578125" style="40" customWidth="1"/>
    <col min="7" max="7" width="17.140625" style="40" customWidth="1"/>
    <col min="8" max="8" width="13.140625" style="40" customWidth="1"/>
    <col min="9" max="9" width="18" style="40" customWidth="1"/>
    <col min="10" max="10" width="21.42578125" style="40" customWidth="1"/>
    <col min="11" max="11" width="9.5703125" style="69" bestFit="1" customWidth="1"/>
    <col min="12" max="29" width="2.85546875" style="40" customWidth="1"/>
    <col min="30" max="16384" width="9.140625" style="40"/>
  </cols>
  <sheetData>
    <row r="1" spans="1:32" ht="15" customHeight="1"/>
    <row r="2" spans="1:32" ht="15" customHeight="1"/>
    <row r="3" spans="1:32" ht="13.5" customHeight="1"/>
    <row r="4" spans="1:32" ht="15.75" customHeight="1">
      <c r="A4" s="195" t="s">
        <v>117</v>
      </c>
      <c r="B4" s="195"/>
      <c r="C4" s="195"/>
      <c r="D4" s="195"/>
      <c r="E4" s="195"/>
      <c r="F4" s="195"/>
      <c r="G4" s="195"/>
      <c r="H4" s="195"/>
      <c r="I4" s="195"/>
      <c r="J4" s="195"/>
    </row>
    <row r="5" spans="1:32" ht="24" customHeight="1">
      <c r="I5" s="41"/>
      <c r="J5" s="41"/>
    </row>
    <row r="6" spans="1:32" ht="15" customHeight="1">
      <c r="I6" s="41"/>
      <c r="J6" s="41"/>
    </row>
    <row r="7" spans="1:32" ht="19.5" customHeight="1">
      <c r="A7" s="58"/>
      <c r="B7" s="58"/>
      <c r="C7" s="58"/>
      <c r="D7" s="70"/>
    </row>
    <row r="8" spans="1:32" ht="15" customHeight="1">
      <c r="A8" s="165" t="s">
        <v>66</v>
      </c>
      <c r="B8" s="180" t="s">
        <v>1</v>
      </c>
      <c r="C8" s="169" t="s">
        <v>37</v>
      </c>
      <c r="D8" s="198" t="s">
        <v>91</v>
      </c>
      <c r="E8" s="198"/>
      <c r="F8" s="198"/>
      <c r="G8" s="198"/>
      <c r="H8" s="198"/>
      <c r="I8" s="198"/>
      <c r="J8" s="198"/>
      <c r="AF8" s="99"/>
    </row>
    <row r="9" spans="1:32" ht="33" customHeight="1">
      <c r="A9" s="167"/>
      <c r="B9" s="181"/>
      <c r="C9" s="169"/>
      <c r="D9" s="34" t="s">
        <v>60</v>
      </c>
      <c r="E9" s="154" t="s">
        <v>61</v>
      </c>
      <c r="F9" s="154" t="s">
        <v>62</v>
      </c>
      <c r="G9" s="154" t="s">
        <v>63</v>
      </c>
      <c r="H9" s="154" t="s">
        <v>94</v>
      </c>
      <c r="I9" s="154" t="s">
        <v>64</v>
      </c>
      <c r="J9" s="154" t="s">
        <v>65</v>
      </c>
    </row>
    <row r="10" spans="1:32" ht="12.75" customHeight="1">
      <c r="A10" s="34" t="s">
        <v>58</v>
      </c>
      <c r="B10" s="45" t="s">
        <v>4</v>
      </c>
      <c r="C10" s="38">
        <v>1</v>
      </c>
      <c r="D10" s="38">
        <v>2</v>
      </c>
      <c r="E10" s="38">
        <v>3</v>
      </c>
      <c r="F10" s="149">
        <v>4</v>
      </c>
      <c r="G10" s="37">
        <v>5</v>
      </c>
      <c r="H10" s="37">
        <v>6</v>
      </c>
      <c r="I10" s="37">
        <v>7</v>
      </c>
      <c r="J10" s="37">
        <v>9</v>
      </c>
    </row>
    <row r="11" spans="1:32" ht="12.75" customHeight="1">
      <c r="A11" s="81" t="s">
        <v>98</v>
      </c>
      <c r="B11" s="45">
        <v>1</v>
      </c>
      <c r="C11" s="82">
        <f>+C12+C18+C25+C33+C37</f>
        <v>107777</v>
      </c>
      <c r="D11" s="82">
        <f t="shared" ref="D11:J11" si="0">+D12+D18+D25+D33+D37</f>
        <v>21354</v>
      </c>
      <c r="E11" s="82">
        <f t="shared" si="0"/>
        <v>12757</v>
      </c>
      <c r="F11" s="82">
        <f t="shared" si="0"/>
        <v>48476</v>
      </c>
      <c r="G11" s="82">
        <f t="shared" si="0"/>
        <v>12610</v>
      </c>
      <c r="H11" s="82">
        <f t="shared" si="0"/>
        <v>687</v>
      </c>
      <c r="I11" s="82">
        <f t="shared" si="0"/>
        <v>277</v>
      </c>
      <c r="J11" s="82">
        <f t="shared" si="0"/>
        <v>11616</v>
      </c>
      <c r="K11" s="69">
        <f>+SUM(D11:J11)-C11</f>
        <v>0</v>
      </c>
    </row>
    <row r="12" spans="1:32" s="87" customFormat="1">
      <c r="A12" s="123" t="s">
        <v>139</v>
      </c>
      <c r="B12" s="51">
        <v>2</v>
      </c>
      <c r="C12" s="82">
        <f>SUM(C13:C17)</f>
        <v>15546</v>
      </c>
      <c r="D12" s="82">
        <f t="shared" ref="D12:J12" si="1">SUM(D13:D17)</f>
        <v>1936</v>
      </c>
      <c r="E12" s="82">
        <f t="shared" si="1"/>
        <v>1754</v>
      </c>
      <c r="F12" s="82">
        <f t="shared" si="1"/>
        <v>7484</v>
      </c>
      <c r="G12" s="82">
        <f t="shared" si="1"/>
        <v>1742</v>
      </c>
      <c r="H12" s="82">
        <f t="shared" si="1"/>
        <v>318</v>
      </c>
      <c r="I12" s="82">
        <f t="shared" si="1"/>
        <v>117</v>
      </c>
      <c r="J12" s="82">
        <f t="shared" si="1"/>
        <v>2195</v>
      </c>
      <c r="K12" s="150">
        <f t="shared" ref="K12:K48" si="2">+SUM(D12:J12)-C12</f>
        <v>0</v>
      </c>
    </row>
    <row r="13" spans="1:32" ht="12.75" customHeight="1">
      <c r="A13" s="88" t="s">
        <v>5</v>
      </c>
      <c r="B13" s="45">
        <v>3</v>
      </c>
      <c r="C13" s="89">
        <f>SUM(D13:J13)</f>
        <v>9137</v>
      </c>
      <c r="D13" s="89">
        <v>1008</v>
      </c>
      <c r="E13" s="89">
        <v>821</v>
      </c>
      <c r="F13" s="89">
        <v>5556</v>
      </c>
      <c r="G13" s="89">
        <v>557</v>
      </c>
      <c r="H13" s="89">
        <v>28</v>
      </c>
      <c r="I13" s="89">
        <v>0</v>
      </c>
      <c r="J13" s="89">
        <v>1167</v>
      </c>
      <c r="K13" s="69">
        <f t="shared" si="2"/>
        <v>0</v>
      </c>
    </row>
    <row r="14" spans="1:32" ht="12.75" customHeight="1">
      <c r="A14" s="88" t="s">
        <v>6</v>
      </c>
      <c r="B14" s="45">
        <v>4</v>
      </c>
      <c r="C14" s="89">
        <f>SUM(D14:J14)</f>
        <v>1116</v>
      </c>
      <c r="D14" s="89">
        <v>298</v>
      </c>
      <c r="E14" s="89">
        <v>315</v>
      </c>
      <c r="F14" s="89">
        <v>306</v>
      </c>
      <c r="G14" s="89">
        <v>105</v>
      </c>
      <c r="H14" s="89">
        <v>40</v>
      </c>
      <c r="I14" s="89">
        <v>0</v>
      </c>
      <c r="J14" s="89">
        <v>52</v>
      </c>
      <c r="K14" s="69">
        <f t="shared" si="2"/>
        <v>0</v>
      </c>
    </row>
    <row r="15" spans="1:32" ht="12.75" customHeight="1">
      <c r="A15" s="88" t="s">
        <v>7</v>
      </c>
      <c r="B15" s="45">
        <v>5</v>
      </c>
      <c r="C15" s="89">
        <f>D15+E15+F15+G15+H15+I15+J15</f>
        <v>1290</v>
      </c>
      <c r="D15" s="34">
        <v>124</v>
      </c>
      <c r="E15" s="34">
        <v>140</v>
      </c>
      <c r="F15" s="34">
        <v>517</v>
      </c>
      <c r="G15" s="34">
        <v>175</v>
      </c>
      <c r="H15" s="34">
        <v>0</v>
      </c>
      <c r="I15" s="34">
        <v>0</v>
      </c>
      <c r="J15" s="34">
        <v>334</v>
      </c>
      <c r="K15" s="69">
        <f t="shared" si="2"/>
        <v>0</v>
      </c>
    </row>
    <row r="16" spans="1:32" ht="12.75" customHeight="1">
      <c r="A16" s="88" t="s">
        <v>8</v>
      </c>
      <c r="B16" s="45">
        <v>6</v>
      </c>
      <c r="C16" s="89">
        <f>D16+E16+F16+G16+H16+I16+J16</f>
        <v>1249</v>
      </c>
      <c r="D16" s="34">
        <v>83</v>
      </c>
      <c r="E16" s="34">
        <v>140</v>
      </c>
      <c r="F16" s="34">
        <v>517</v>
      </c>
      <c r="G16" s="34">
        <v>175</v>
      </c>
      <c r="H16" s="34">
        <v>0</v>
      </c>
      <c r="I16" s="34">
        <v>0</v>
      </c>
      <c r="J16" s="34">
        <v>334</v>
      </c>
      <c r="K16" s="69">
        <f t="shared" si="2"/>
        <v>0</v>
      </c>
    </row>
    <row r="17" spans="1:11" ht="12.75" customHeight="1">
      <c r="A17" s="88" t="s">
        <v>9</v>
      </c>
      <c r="B17" s="45">
        <v>7</v>
      </c>
      <c r="C17" s="89">
        <f>SUM(D17:J17)</f>
        <v>2754</v>
      </c>
      <c r="D17" s="89">
        <v>423</v>
      </c>
      <c r="E17" s="89">
        <v>338</v>
      </c>
      <c r="F17" s="89">
        <v>588</v>
      </c>
      <c r="G17" s="151">
        <v>730</v>
      </c>
      <c r="H17" s="89">
        <v>250</v>
      </c>
      <c r="I17" s="89">
        <v>117</v>
      </c>
      <c r="J17" s="89">
        <v>308</v>
      </c>
      <c r="K17" s="69">
        <f t="shared" si="2"/>
        <v>0</v>
      </c>
    </row>
    <row r="18" spans="1:11" s="87" customFormat="1" ht="12.75" customHeight="1">
      <c r="A18" s="25" t="s">
        <v>143</v>
      </c>
      <c r="B18" s="51">
        <v>8</v>
      </c>
      <c r="C18" s="82">
        <f>SUM(C19:C24)</f>
        <v>39442</v>
      </c>
      <c r="D18" s="82">
        <f t="shared" ref="D18:J18" si="3">SUM(D19:D24)</f>
        <v>7399</v>
      </c>
      <c r="E18" s="82">
        <f t="shared" si="3"/>
        <v>3714</v>
      </c>
      <c r="F18" s="82">
        <f t="shared" si="3"/>
        <v>17207</v>
      </c>
      <c r="G18" s="82">
        <f t="shared" si="3"/>
        <v>6977</v>
      </c>
      <c r="H18" s="82">
        <f t="shared" si="3"/>
        <v>89</v>
      </c>
      <c r="I18" s="82">
        <f t="shared" si="3"/>
        <v>21</v>
      </c>
      <c r="J18" s="82">
        <f t="shared" si="3"/>
        <v>4035</v>
      </c>
      <c r="K18" s="150">
        <f t="shared" si="2"/>
        <v>0</v>
      </c>
    </row>
    <row r="19" spans="1:11" ht="12.75" customHeight="1">
      <c r="A19" s="88" t="s">
        <v>10</v>
      </c>
      <c r="B19" s="45">
        <v>9</v>
      </c>
      <c r="C19" s="89">
        <v>1838</v>
      </c>
      <c r="D19" s="89">
        <v>783</v>
      </c>
      <c r="E19" s="89">
        <v>264</v>
      </c>
      <c r="F19" s="89">
        <v>462</v>
      </c>
      <c r="G19" s="89">
        <v>215</v>
      </c>
      <c r="H19" s="89">
        <v>0</v>
      </c>
      <c r="I19" s="89">
        <v>0</v>
      </c>
      <c r="J19" s="89">
        <v>114</v>
      </c>
      <c r="K19" s="69">
        <f t="shared" si="2"/>
        <v>0</v>
      </c>
    </row>
    <row r="20" spans="1:11" ht="12.75" customHeight="1">
      <c r="A20" s="88" t="s">
        <v>11</v>
      </c>
      <c r="B20" s="45">
        <v>10</v>
      </c>
      <c r="C20" s="89">
        <f>SUM(D20:J20)</f>
        <v>9649</v>
      </c>
      <c r="D20" s="89">
        <v>3170</v>
      </c>
      <c r="E20" s="89">
        <v>101</v>
      </c>
      <c r="F20" s="89">
        <v>4181</v>
      </c>
      <c r="G20" s="89">
        <v>2020</v>
      </c>
      <c r="H20" s="89">
        <v>0</v>
      </c>
      <c r="I20" s="89">
        <v>0</v>
      </c>
      <c r="J20" s="89">
        <v>177</v>
      </c>
      <c r="K20" s="69">
        <f t="shared" si="2"/>
        <v>0</v>
      </c>
    </row>
    <row r="21" spans="1:11" ht="12.75" customHeight="1">
      <c r="A21" s="88" t="s">
        <v>12</v>
      </c>
      <c r="B21" s="45">
        <v>11</v>
      </c>
      <c r="C21" s="89">
        <f>SUM(D21:J21)</f>
        <v>3832</v>
      </c>
      <c r="D21" s="89">
        <v>655</v>
      </c>
      <c r="E21" s="89">
        <v>707</v>
      </c>
      <c r="F21" s="89">
        <v>1519</v>
      </c>
      <c r="G21" s="89">
        <v>432</v>
      </c>
      <c r="H21" s="89">
        <v>0</v>
      </c>
      <c r="I21" s="89">
        <v>21</v>
      </c>
      <c r="J21" s="89">
        <v>498</v>
      </c>
      <c r="K21" s="69">
        <f t="shared" si="2"/>
        <v>0</v>
      </c>
    </row>
    <row r="22" spans="1:11" ht="12.75" customHeight="1">
      <c r="A22" s="88" t="s">
        <v>13</v>
      </c>
      <c r="B22" s="45">
        <v>12</v>
      </c>
      <c r="C22" s="89">
        <f>SUM(D22:J22)</f>
        <v>5664</v>
      </c>
      <c r="D22" s="89">
        <v>520</v>
      </c>
      <c r="E22" s="89">
        <v>375</v>
      </c>
      <c r="F22" s="89">
        <v>3391</v>
      </c>
      <c r="G22" s="89">
        <v>850</v>
      </c>
      <c r="H22" s="89">
        <v>62</v>
      </c>
      <c r="I22" s="89">
        <v>0</v>
      </c>
      <c r="J22" s="89">
        <v>466</v>
      </c>
      <c r="K22" s="69">
        <f t="shared" si="2"/>
        <v>0</v>
      </c>
    </row>
    <row r="23" spans="1:11" ht="12.75" customHeight="1">
      <c r="A23" s="88" t="s">
        <v>14</v>
      </c>
      <c r="B23" s="45">
        <v>13</v>
      </c>
      <c r="C23" s="89">
        <f>SUM(D23:J23)</f>
        <v>5773</v>
      </c>
      <c r="D23" s="89">
        <v>758</v>
      </c>
      <c r="E23" s="89">
        <v>844</v>
      </c>
      <c r="F23" s="89">
        <v>2717</v>
      </c>
      <c r="G23" s="89">
        <v>817</v>
      </c>
      <c r="H23" s="89">
        <v>0</v>
      </c>
      <c r="I23" s="89">
        <v>0</v>
      </c>
      <c r="J23" s="89">
        <v>637</v>
      </c>
      <c r="K23" s="69">
        <f t="shared" si="2"/>
        <v>0</v>
      </c>
    </row>
    <row r="24" spans="1:11" ht="12.75" customHeight="1">
      <c r="A24" s="95" t="s">
        <v>15</v>
      </c>
      <c r="B24" s="45">
        <v>14</v>
      </c>
      <c r="C24" s="89">
        <f>SUM(D24:J24)</f>
        <v>12686</v>
      </c>
      <c r="D24" s="89">
        <v>1513</v>
      </c>
      <c r="E24" s="89">
        <v>1423</v>
      </c>
      <c r="F24" s="89">
        <v>4937</v>
      </c>
      <c r="G24" s="89">
        <v>2643</v>
      </c>
      <c r="H24" s="89">
        <v>27</v>
      </c>
      <c r="I24" s="89">
        <v>0</v>
      </c>
      <c r="J24" s="89">
        <v>2143</v>
      </c>
      <c r="K24" s="69">
        <f t="shared" si="2"/>
        <v>0</v>
      </c>
    </row>
    <row r="25" spans="1:11" s="87" customFormat="1" ht="12.75" customHeight="1">
      <c r="A25" s="96" t="s">
        <v>144</v>
      </c>
      <c r="B25" s="51">
        <v>15</v>
      </c>
      <c r="C25" s="82">
        <f>SUM(C26:C32)</f>
        <v>24858</v>
      </c>
      <c r="D25" s="82">
        <f t="shared" ref="D25:J25" si="4">SUM(D26:D32)</f>
        <v>6498</v>
      </c>
      <c r="E25" s="82">
        <f t="shared" si="4"/>
        <v>3861</v>
      </c>
      <c r="F25" s="82">
        <f t="shared" si="4"/>
        <v>10669</v>
      </c>
      <c r="G25" s="82">
        <f t="shared" si="4"/>
        <v>1583</v>
      </c>
      <c r="H25" s="82">
        <f t="shared" si="4"/>
        <v>156</v>
      </c>
      <c r="I25" s="82">
        <f t="shared" si="4"/>
        <v>48</v>
      </c>
      <c r="J25" s="82">
        <f t="shared" si="4"/>
        <v>2043</v>
      </c>
      <c r="K25" s="150">
        <f t="shared" si="2"/>
        <v>0</v>
      </c>
    </row>
    <row r="26" spans="1:11" ht="12.75" customHeight="1">
      <c r="A26" s="95" t="s">
        <v>16</v>
      </c>
      <c r="B26" s="45">
        <v>16</v>
      </c>
      <c r="C26" s="89">
        <f>SUM(D26:J26)</f>
        <v>719</v>
      </c>
      <c r="D26" s="89">
        <v>415</v>
      </c>
      <c r="E26" s="89">
        <v>79</v>
      </c>
      <c r="F26" s="89">
        <v>126</v>
      </c>
      <c r="G26" s="89">
        <v>31</v>
      </c>
      <c r="H26" s="89">
        <v>18</v>
      </c>
      <c r="I26" s="89">
        <v>0</v>
      </c>
      <c r="J26" s="89">
        <v>50</v>
      </c>
      <c r="K26" s="69">
        <f t="shared" si="2"/>
        <v>0</v>
      </c>
    </row>
    <row r="27" spans="1:11" ht="12.75" customHeight="1">
      <c r="A27" s="88" t="s">
        <v>17</v>
      </c>
      <c r="B27" s="45">
        <v>17</v>
      </c>
      <c r="C27" s="89">
        <f>SUM(D27:J27)</f>
        <v>2286</v>
      </c>
      <c r="D27" s="89">
        <v>470</v>
      </c>
      <c r="E27" s="89">
        <v>343</v>
      </c>
      <c r="F27" s="89">
        <v>814</v>
      </c>
      <c r="G27" s="89">
        <v>120</v>
      </c>
      <c r="H27" s="89">
        <v>45</v>
      </c>
      <c r="I27" s="89">
        <v>20</v>
      </c>
      <c r="J27" s="89">
        <v>474</v>
      </c>
      <c r="K27" s="69">
        <f t="shared" si="2"/>
        <v>0</v>
      </c>
    </row>
    <row r="28" spans="1:11" ht="12.75" customHeight="1">
      <c r="A28" s="88" t="s">
        <v>18</v>
      </c>
      <c r="B28" s="45">
        <v>18</v>
      </c>
      <c r="C28" s="89">
        <f>SUM(D28:J28)</f>
        <v>4360</v>
      </c>
      <c r="D28" s="89">
        <v>2307</v>
      </c>
      <c r="E28" s="89">
        <v>382</v>
      </c>
      <c r="F28" s="89">
        <v>1325</v>
      </c>
      <c r="G28" s="89">
        <v>300</v>
      </c>
      <c r="H28" s="89">
        <v>0</v>
      </c>
      <c r="I28" s="89">
        <v>0</v>
      </c>
      <c r="J28" s="89">
        <v>46</v>
      </c>
      <c r="K28" s="69">
        <f t="shared" ref="K28" si="5">+SUM(D28:J28)-C28</f>
        <v>0</v>
      </c>
    </row>
    <row r="29" spans="1:11" ht="12.75" customHeight="1">
      <c r="A29" s="88" t="s">
        <v>19</v>
      </c>
      <c r="B29" s="45">
        <v>19</v>
      </c>
      <c r="C29" s="89">
        <f>SUM(D29:J29)</f>
        <v>7416</v>
      </c>
      <c r="D29" s="89">
        <v>1335</v>
      </c>
      <c r="E29" s="89">
        <v>504</v>
      </c>
      <c r="F29" s="89">
        <v>4858</v>
      </c>
      <c r="G29" s="89">
        <v>263</v>
      </c>
      <c r="H29" s="89">
        <v>32</v>
      </c>
      <c r="I29" s="89">
        <v>0</v>
      </c>
      <c r="J29" s="89">
        <v>424</v>
      </c>
      <c r="K29" s="69">
        <f t="shared" si="2"/>
        <v>0</v>
      </c>
    </row>
    <row r="30" spans="1:11" ht="12.75" customHeight="1">
      <c r="A30" s="88" t="s">
        <v>20</v>
      </c>
      <c r="B30" s="45">
        <v>20</v>
      </c>
      <c r="C30" s="89">
        <f>SUM(D30:J30)</f>
        <v>670</v>
      </c>
      <c r="D30" s="89">
        <v>200</v>
      </c>
      <c r="E30" s="89">
        <v>127</v>
      </c>
      <c r="F30" s="89">
        <v>168</v>
      </c>
      <c r="G30" s="89">
        <v>60</v>
      </c>
      <c r="H30" s="89">
        <v>26</v>
      </c>
      <c r="I30" s="89">
        <v>0</v>
      </c>
      <c r="J30" s="89">
        <v>89</v>
      </c>
      <c r="K30" s="69">
        <f t="shared" si="2"/>
        <v>0</v>
      </c>
    </row>
    <row r="31" spans="1:11" ht="12.75" customHeight="1">
      <c r="A31" s="88" t="s">
        <v>21</v>
      </c>
      <c r="B31" s="45">
        <v>21</v>
      </c>
      <c r="C31" s="89">
        <v>3270</v>
      </c>
      <c r="D31" s="89">
        <v>345</v>
      </c>
      <c r="E31" s="89">
        <v>987</v>
      </c>
      <c r="F31" s="89">
        <v>1083</v>
      </c>
      <c r="G31" s="89">
        <v>340</v>
      </c>
      <c r="H31" s="89">
        <v>35</v>
      </c>
      <c r="I31" s="89">
        <v>28</v>
      </c>
      <c r="J31" s="89">
        <v>452</v>
      </c>
      <c r="K31" s="69">
        <f t="shared" si="2"/>
        <v>0</v>
      </c>
    </row>
    <row r="32" spans="1:11" ht="12.75" customHeight="1">
      <c r="A32" s="88" t="s">
        <v>22</v>
      </c>
      <c r="B32" s="45">
        <v>22</v>
      </c>
      <c r="C32" s="89">
        <f>SUM(D32:J32)</f>
        <v>6137</v>
      </c>
      <c r="D32" s="89">
        <v>1426</v>
      </c>
      <c r="E32" s="89">
        <v>1439</v>
      </c>
      <c r="F32" s="89">
        <v>2295</v>
      </c>
      <c r="G32" s="89">
        <v>469</v>
      </c>
      <c r="H32" s="89">
        <v>0</v>
      </c>
      <c r="I32" s="89">
        <v>0</v>
      </c>
      <c r="J32" s="89">
        <v>508</v>
      </c>
      <c r="K32" s="69">
        <f t="shared" si="2"/>
        <v>0</v>
      </c>
    </row>
    <row r="33" spans="1:11" s="87" customFormat="1" ht="12.75" customHeight="1">
      <c r="A33" s="22" t="s">
        <v>145</v>
      </c>
      <c r="B33" s="51">
        <v>23</v>
      </c>
      <c r="C33" s="82">
        <f>SUM(C34:C36)</f>
        <v>12549</v>
      </c>
      <c r="D33" s="82">
        <f t="shared" ref="D33:J33" si="6">SUM(D34:D36)</f>
        <v>3802</v>
      </c>
      <c r="E33" s="82">
        <f t="shared" si="6"/>
        <v>1520</v>
      </c>
      <c r="F33" s="82">
        <f t="shared" si="6"/>
        <v>5368</v>
      </c>
      <c r="G33" s="82">
        <f t="shared" si="6"/>
        <v>706</v>
      </c>
      <c r="H33" s="82">
        <f t="shared" si="6"/>
        <v>16</v>
      </c>
      <c r="I33" s="82">
        <f t="shared" si="6"/>
        <v>21</v>
      </c>
      <c r="J33" s="82">
        <f t="shared" si="6"/>
        <v>1116</v>
      </c>
      <c r="K33" s="150">
        <f t="shared" si="2"/>
        <v>0</v>
      </c>
    </row>
    <row r="34" spans="1:11" ht="12.75" customHeight="1">
      <c r="A34" s="88" t="s">
        <v>24</v>
      </c>
      <c r="B34" s="45">
        <v>24</v>
      </c>
      <c r="C34" s="89">
        <f>SUM(D34:J34)</f>
        <v>6426</v>
      </c>
      <c r="D34" s="89">
        <v>1023</v>
      </c>
      <c r="E34" s="89">
        <v>904</v>
      </c>
      <c r="F34" s="89">
        <v>3307</v>
      </c>
      <c r="G34" s="89">
        <v>270</v>
      </c>
      <c r="H34" s="89">
        <v>16</v>
      </c>
      <c r="I34" s="89">
        <v>21</v>
      </c>
      <c r="J34" s="89">
        <v>885</v>
      </c>
      <c r="K34" s="69">
        <f t="shared" si="2"/>
        <v>0</v>
      </c>
    </row>
    <row r="35" spans="1:11" ht="12.75" customHeight="1">
      <c r="A35" s="88" t="s">
        <v>57</v>
      </c>
      <c r="B35" s="45">
        <v>25</v>
      </c>
      <c r="C35" s="89">
        <f>SUM(D35:J35)</f>
        <v>1776</v>
      </c>
      <c r="D35" s="89">
        <v>235</v>
      </c>
      <c r="E35" s="89">
        <v>218</v>
      </c>
      <c r="F35" s="89">
        <v>1190</v>
      </c>
      <c r="G35" s="89">
        <v>133</v>
      </c>
      <c r="H35" s="89">
        <v>0</v>
      </c>
      <c r="I35" s="89">
        <v>0</v>
      </c>
      <c r="J35" s="89">
        <v>0</v>
      </c>
      <c r="K35" s="69">
        <f t="shared" si="2"/>
        <v>0</v>
      </c>
    </row>
    <row r="36" spans="1:11" ht="12.75" customHeight="1">
      <c r="A36" s="88" t="s">
        <v>25</v>
      </c>
      <c r="B36" s="45">
        <v>26</v>
      </c>
      <c r="C36" s="89">
        <f>SUM(D36:J36)</f>
        <v>4347</v>
      </c>
      <c r="D36" s="89">
        <v>2544</v>
      </c>
      <c r="E36" s="89">
        <v>398</v>
      </c>
      <c r="F36" s="89">
        <v>871</v>
      </c>
      <c r="G36" s="89">
        <v>303</v>
      </c>
      <c r="H36" s="89">
        <v>0</v>
      </c>
      <c r="I36" s="89">
        <v>0</v>
      </c>
      <c r="J36" s="89">
        <v>231</v>
      </c>
      <c r="K36" s="69">
        <f t="shared" si="2"/>
        <v>0</v>
      </c>
    </row>
    <row r="37" spans="1:11" s="87" customFormat="1" ht="12.75" customHeight="1">
      <c r="A37" s="98" t="s">
        <v>23</v>
      </c>
      <c r="B37" s="51">
        <v>27</v>
      </c>
      <c r="C37" s="82">
        <f>SUM(C38:C47)</f>
        <v>15382</v>
      </c>
      <c r="D37" s="82">
        <f t="shared" ref="D37:J37" si="7">SUM(D38:D47)</f>
        <v>1719</v>
      </c>
      <c r="E37" s="82">
        <f t="shared" si="7"/>
        <v>1908</v>
      </c>
      <c r="F37" s="82">
        <f t="shared" si="7"/>
        <v>7748</v>
      </c>
      <c r="G37" s="82">
        <f t="shared" si="7"/>
        <v>1602</v>
      </c>
      <c r="H37" s="82">
        <f t="shared" si="7"/>
        <v>108</v>
      </c>
      <c r="I37" s="82">
        <f t="shared" si="7"/>
        <v>70</v>
      </c>
      <c r="J37" s="82">
        <f t="shared" si="7"/>
        <v>2227</v>
      </c>
      <c r="K37" s="150">
        <f t="shared" si="2"/>
        <v>0</v>
      </c>
    </row>
    <row r="38" spans="1:11" ht="12.75" customHeight="1">
      <c r="A38" s="202" t="s">
        <v>120</v>
      </c>
      <c r="B38" s="160"/>
      <c r="C38" s="203">
        <v>570</v>
      </c>
      <c r="D38" s="203">
        <v>228</v>
      </c>
      <c r="E38" s="203">
        <v>54</v>
      </c>
      <c r="F38" s="203">
        <v>157</v>
      </c>
      <c r="G38" s="203">
        <v>68</v>
      </c>
      <c r="H38" s="203">
        <v>0</v>
      </c>
      <c r="I38" s="203">
        <v>0</v>
      </c>
      <c r="J38" s="203">
        <v>63</v>
      </c>
      <c r="K38" s="69">
        <f t="shared" si="2"/>
        <v>0</v>
      </c>
    </row>
    <row r="39" spans="1:11" ht="12.75" customHeight="1">
      <c r="A39" s="202" t="s">
        <v>121</v>
      </c>
      <c r="B39" s="160"/>
      <c r="C39" s="203">
        <v>459</v>
      </c>
      <c r="D39" s="203">
        <v>80</v>
      </c>
      <c r="E39" s="203">
        <v>54</v>
      </c>
      <c r="F39" s="203">
        <v>267</v>
      </c>
      <c r="G39" s="203">
        <v>0</v>
      </c>
      <c r="H39" s="203">
        <v>0</v>
      </c>
      <c r="I39" s="203">
        <v>4</v>
      </c>
      <c r="J39" s="203">
        <v>54</v>
      </c>
      <c r="K39" s="69">
        <f t="shared" si="2"/>
        <v>0</v>
      </c>
    </row>
    <row r="40" spans="1:11" ht="12.75" customHeight="1">
      <c r="A40" s="202" t="s">
        <v>124</v>
      </c>
      <c r="B40" s="160"/>
      <c r="C40" s="203">
        <v>2734</v>
      </c>
      <c r="D40" s="203">
        <v>229</v>
      </c>
      <c r="E40" s="203">
        <v>225</v>
      </c>
      <c r="F40" s="203">
        <v>1350</v>
      </c>
      <c r="G40" s="203">
        <v>424</v>
      </c>
      <c r="H40" s="203">
        <v>10</v>
      </c>
      <c r="I40" s="203">
        <v>0</v>
      </c>
      <c r="J40" s="203">
        <v>496</v>
      </c>
      <c r="K40" s="69">
        <f t="shared" si="2"/>
        <v>0</v>
      </c>
    </row>
    <row r="41" spans="1:11" ht="12.75" customHeight="1">
      <c r="A41" s="202" t="s">
        <v>125</v>
      </c>
      <c r="B41" s="160"/>
      <c r="C41" s="203">
        <v>7298</v>
      </c>
      <c r="D41" s="203">
        <v>1086</v>
      </c>
      <c r="E41" s="203">
        <v>1192</v>
      </c>
      <c r="F41" s="203">
        <v>3008</v>
      </c>
      <c r="G41" s="203">
        <v>461</v>
      </c>
      <c r="H41" s="203">
        <v>98</v>
      </c>
      <c r="I41" s="203">
        <v>66</v>
      </c>
      <c r="J41" s="203">
        <v>1387</v>
      </c>
      <c r="K41" s="69">
        <f t="shared" si="2"/>
        <v>0</v>
      </c>
    </row>
    <row r="42" spans="1:11" ht="12.75" customHeight="1">
      <c r="A42" s="202" t="s">
        <v>122</v>
      </c>
      <c r="B42" s="160"/>
      <c r="C42" s="203">
        <v>710</v>
      </c>
      <c r="D42" s="203">
        <v>82</v>
      </c>
      <c r="E42" s="203">
        <v>94</v>
      </c>
      <c r="F42" s="203">
        <v>416</v>
      </c>
      <c r="G42" s="203">
        <v>39</v>
      </c>
      <c r="H42" s="203">
        <v>0</v>
      </c>
      <c r="I42" s="203">
        <v>0</v>
      </c>
      <c r="J42" s="203">
        <v>79</v>
      </c>
      <c r="K42" s="69">
        <f t="shared" si="2"/>
        <v>0</v>
      </c>
    </row>
    <row r="43" spans="1:11" ht="12.75" customHeight="1">
      <c r="A43" s="202" t="s">
        <v>123</v>
      </c>
      <c r="B43" s="160"/>
      <c r="C43" s="203">
        <v>2449</v>
      </c>
      <c r="D43" s="203">
        <v>0</v>
      </c>
      <c r="E43" s="203">
        <v>0</v>
      </c>
      <c r="F43" s="203">
        <v>1942</v>
      </c>
      <c r="G43" s="203">
        <v>461</v>
      </c>
      <c r="H43" s="203">
        <v>0</v>
      </c>
      <c r="I43" s="203">
        <v>0</v>
      </c>
      <c r="J43" s="203">
        <v>46</v>
      </c>
      <c r="K43" s="69">
        <f t="shared" si="2"/>
        <v>0</v>
      </c>
    </row>
    <row r="44" spans="1:11" ht="12.75" customHeight="1">
      <c r="A44" s="202" t="s">
        <v>126</v>
      </c>
      <c r="B44" s="160"/>
      <c r="C44" s="203">
        <v>304</v>
      </c>
      <c r="D44" s="203">
        <v>0</v>
      </c>
      <c r="E44" s="203">
        <v>187</v>
      </c>
      <c r="F44" s="203">
        <v>67</v>
      </c>
      <c r="G44" s="203">
        <v>0</v>
      </c>
      <c r="H44" s="203">
        <v>0</v>
      </c>
      <c r="I44" s="203">
        <v>0</v>
      </c>
      <c r="J44" s="203">
        <v>50</v>
      </c>
      <c r="K44" s="69">
        <f t="shared" si="2"/>
        <v>0</v>
      </c>
    </row>
    <row r="45" spans="1:11" ht="12.75" customHeight="1">
      <c r="A45" s="202" t="s">
        <v>57</v>
      </c>
      <c r="B45" s="160"/>
      <c r="C45" s="203">
        <v>347</v>
      </c>
      <c r="D45" s="203">
        <v>0</v>
      </c>
      <c r="E45" s="203">
        <v>93</v>
      </c>
      <c r="F45" s="203">
        <v>126</v>
      </c>
      <c r="G45" s="203">
        <v>92</v>
      </c>
      <c r="H45" s="203">
        <v>0</v>
      </c>
      <c r="I45" s="203">
        <v>0</v>
      </c>
      <c r="J45" s="203">
        <v>36</v>
      </c>
      <c r="K45" s="69">
        <f t="shared" si="2"/>
        <v>0</v>
      </c>
    </row>
    <row r="46" spans="1:11" ht="12.75" customHeight="1">
      <c r="A46" s="202" t="s">
        <v>127</v>
      </c>
      <c r="B46" s="160"/>
      <c r="C46" s="203">
        <v>511</v>
      </c>
      <c r="D46" s="203">
        <v>14</v>
      </c>
      <c r="E46" s="203">
        <v>9</v>
      </c>
      <c r="F46" s="203">
        <v>415</v>
      </c>
      <c r="G46" s="203">
        <v>57</v>
      </c>
      <c r="H46" s="203">
        <v>0</v>
      </c>
      <c r="I46" s="203">
        <v>0</v>
      </c>
      <c r="J46" s="203">
        <v>16</v>
      </c>
      <c r="K46" s="69">
        <f t="shared" si="2"/>
        <v>0</v>
      </c>
    </row>
    <row r="47" spans="1:11" ht="12.75" customHeight="1">
      <c r="A47" s="202" t="s">
        <v>128</v>
      </c>
      <c r="B47" s="160"/>
      <c r="C47" s="203">
        <v>0</v>
      </c>
      <c r="D47" s="203">
        <v>0</v>
      </c>
      <c r="E47" s="203">
        <v>0</v>
      </c>
      <c r="F47" s="203">
        <v>0</v>
      </c>
      <c r="G47" s="203">
        <v>0</v>
      </c>
      <c r="H47" s="203">
        <v>0</v>
      </c>
      <c r="I47" s="203">
        <v>0</v>
      </c>
      <c r="J47" s="203">
        <v>0</v>
      </c>
      <c r="K47" s="69">
        <f t="shared" si="2"/>
        <v>0</v>
      </c>
    </row>
    <row r="48" spans="1:11" ht="12.75" customHeight="1">
      <c r="A48" s="100"/>
      <c r="B48" s="47"/>
      <c r="C48" s="102"/>
      <c r="D48" s="102"/>
      <c r="E48" s="102"/>
      <c r="F48" s="102"/>
      <c r="G48" s="102"/>
      <c r="H48" s="102"/>
      <c r="I48" s="102"/>
      <c r="J48" s="102"/>
      <c r="K48" s="69">
        <f t="shared" si="2"/>
        <v>0</v>
      </c>
    </row>
    <row r="49" spans="1:10" ht="15" customHeight="1">
      <c r="A49" s="103" t="s">
        <v>105</v>
      </c>
    </row>
    <row r="50" spans="1:10" ht="16.5" customHeight="1">
      <c r="D50" s="152" t="s">
        <v>154</v>
      </c>
      <c r="E50" s="152"/>
      <c r="F50" s="152" t="s">
        <v>151</v>
      </c>
      <c r="G50" s="61"/>
      <c r="H50" s="61"/>
      <c r="I50" s="61"/>
    </row>
    <row r="51" spans="1:10" ht="14.25" customHeight="1">
      <c r="B51" s="152" t="s">
        <v>26</v>
      </c>
      <c r="D51" s="152"/>
      <c r="E51" s="152"/>
      <c r="F51" s="152"/>
      <c r="G51" s="61"/>
      <c r="H51" s="61"/>
      <c r="I51" s="61"/>
    </row>
    <row r="52" spans="1:10" ht="14.25" customHeight="1">
      <c r="D52" s="153" t="s">
        <v>153</v>
      </c>
      <c r="F52" s="152" t="s">
        <v>152</v>
      </c>
      <c r="I52" s="61"/>
    </row>
    <row r="53" spans="1:10" ht="14.25" customHeight="1">
      <c r="B53" s="152" t="s">
        <v>27</v>
      </c>
      <c r="H53" s="47"/>
      <c r="I53" s="61"/>
    </row>
    <row r="54" spans="1:10" ht="14.25" customHeight="1">
      <c r="B54" s="153"/>
      <c r="C54" s="153"/>
      <c r="D54" s="153"/>
      <c r="I54" s="61"/>
    </row>
    <row r="55" spans="1:10" ht="14.25" customHeight="1">
      <c r="C55" s="155"/>
      <c r="D55" s="155"/>
      <c r="E55" s="155"/>
      <c r="F55" s="155"/>
      <c r="G55" s="155"/>
      <c r="H55" s="155"/>
      <c r="I55" s="155"/>
      <c r="J55" s="155"/>
    </row>
    <row r="56" spans="1:10" ht="30.75" customHeight="1">
      <c r="A56" s="204" t="s">
        <v>156</v>
      </c>
      <c r="B56" s="204"/>
      <c r="C56" s="204"/>
      <c r="D56" s="204"/>
      <c r="E56" s="204"/>
      <c r="F56" s="204"/>
      <c r="G56" s="204"/>
      <c r="H56" s="204"/>
      <c r="I56" s="204"/>
    </row>
  </sheetData>
  <mergeCells count="6">
    <mergeCell ref="A56:I56"/>
    <mergeCell ref="D8:J8"/>
    <mergeCell ref="A4:J4"/>
    <mergeCell ref="A8:A9"/>
    <mergeCell ref="B8:B9"/>
    <mergeCell ref="C8:C9"/>
  </mergeCells>
  <printOptions horizontalCentered="1"/>
  <pageMargins left="0.91" right="0.25" top="0.52" bottom="0.2" header="0.3" footer="0.3"/>
  <pageSetup paperSize="9" scale="70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AD58"/>
  <sheetViews>
    <sheetView view="pageBreakPreview" topLeftCell="A4" zoomScale="115" zoomScaleNormal="100" zoomScaleSheetLayoutView="115" workbookViewId="0">
      <selection activeCell="O47" sqref="O47"/>
    </sheetView>
  </sheetViews>
  <sheetFormatPr defaultRowHeight="12.75"/>
  <cols>
    <col min="1" max="1" width="32.28515625" style="40" customWidth="1"/>
    <col min="2" max="2" width="7" style="40" customWidth="1"/>
    <col min="3" max="3" width="17.140625" style="40" customWidth="1"/>
    <col min="4" max="4" width="17.5703125" style="40" customWidth="1"/>
    <col min="5" max="6" width="17.28515625" style="40" customWidth="1"/>
    <col min="7" max="7" width="22.140625" style="40" customWidth="1"/>
    <col min="8" max="8" width="28.85546875" style="40" customWidth="1"/>
    <col min="9" max="9" width="5.85546875" style="69" customWidth="1"/>
    <col min="10" max="27" width="2.85546875" style="40" customWidth="1"/>
    <col min="28" max="16384" width="9.140625" style="40"/>
  </cols>
  <sheetData>
    <row r="1" spans="1:30" ht="15" customHeight="1"/>
    <row r="2" spans="1:30" ht="15" customHeight="1"/>
    <row r="3" spans="1:30" ht="13.5" customHeight="1"/>
    <row r="4" spans="1:30" ht="15.75" customHeight="1">
      <c r="A4" s="201" t="s">
        <v>118</v>
      </c>
      <c r="B4" s="201"/>
      <c r="C4" s="201"/>
      <c r="D4" s="201"/>
      <c r="E4" s="201"/>
      <c r="F4" s="201"/>
      <c r="G4" s="201"/>
      <c r="H4" s="201"/>
    </row>
    <row r="5" spans="1:30" ht="24" customHeight="1"/>
    <row r="6" spans="1:30" ht="15" customHeight="1"/>
    <row r="7" spans="1:30" ht="19.5" customHeight="1">
      <c r="A7" s="58"/>
      <c r="B7" s="58"/>
      <c r="C7" s="58"/>
      <c r="D7" s="70"/>
    </row>
    <row r="8" spans="1:30" ht="15" customHeight="1">
      <c r="A8" s="162" t="s">
        <v>66</v>
      </c>
      <c r="B8" s="180" t="s">
        <v>1</v>
      </c>
      <c r="C8" s="175" t="s">
        <v>37</v>
      </c>
      <c r="D8" s="199" t="s">
        <v>92</v>
      </c>
      <c r="E8" s="199"/>
      <c r="F8" s="199"/>
      <c r="G8" s="199"/>
      <c r="H8" s="200"/>
      <c r="AD8" s="99"/>
    </row>
    <row r="9" spans="1:30" ht="9.75" customHeight="1">
      <c r="A9" s="163"/>
      <c r="B9" s="181"/>
      <c r="C9" s="169"/>
      <c r="D9" s="169" t="s">
        <v>79</v>
      </c>
      <c r="E9" s="169" t="s">
        <v>72</v>
      </c>
      <c r="F9" s="169" t="s">
        <v>80</v>
      </c>
      <c r="G9" s="169" t="s">
        <v>81</v>
      </c>
      <c r="H9" s="165" t="s">
        <v>82</v>
      </c>
    </row>
    <row r="10" spans="1:30" ht="14.25" customHeight="1">
      <c r="A10" s="164"/>
      <c r="B10" s="196"/>
      <c r="C10" s="169"/>
      <c r="D10" s="169"/>
      <c r="E10" s="169"/>
      <c r="F10" s="169"/>
      <c r="G10" s="169"/>
      <c r="H10" s="166"/>
      <c r="AA10" s="99"/>
    </row>
    <row r="11" spans="1:30" ht="12.75" customHeight="1">
      <c r="A11" s="148" t="s">
        <v>3</v>
      </c>
      <c r="B11" s="45" t="s">
        <v>4</v>
      </c>
      <c r="C11" s="38">
        <v>1</v>
      </c>
      <c r="D11" s="45">
        <v>2</v>
      </c>
      <c r="E11" s="38">
        <v>3</v>
      </c>
      <c r="F11" s="149">
        <v>4</v>
      </c>
      <c r="G11" s="36">
        <v>5</v>
      </c>
      <c r="H11" s="37">
        <v>6</v>
      </c>
    </row>
    <row r="12" spans="1:30">
      <c r="A12" s="81" t="s">
        <v>101</v>
      </c>
      <c r="B12" s="45">
        <v>1</v>
      </c>
      <c r="C12" s="82">
        <f>+C13+C19+C26+C34+C38</f>
        <v>1160</v>
      </c>
      <c r="D12" s="82">
        <f t="shared" ref="D12:H12" si="0">+D13+D19+D26+D34+D38</f>
        <v>3</v>
      </c>
      <c r="E12" s="82">
        <f t="shared" si="0"/>
        <v>38</v>
      </c>
      <c r="F12" s="82">
        <f t="shared" si="0"/>
        <v>10</v>
      </c>
      <c r="G12" s="82">
        <f t="shared" si="0"/>
        <v>719</v>
      </c>
      <c r="H12" s="82">
        <f t="shared" si="0"/>
        <v>390</v>
      </c>
      <c r="I12" s="156">
        <f>+SUM(D12:H12)-C12</f>
        <v>0</v>
      </c>
    </row>
    <row r="13" spans="1:30" s="87" customFormat="1" ht="12.75" customHeight="1">
      <c r="A13" s="123" t="s">
        <v>137</v>
      </c>
      <c r="B13" s="51">
        <v>2</v>
      </c>
      <c r="C13" s="82">
        <f>SUM(C14:C18)</f>
        <v>98</v>
      </c>
      <c r="D13" s="82">
        <f t="shared" ref="D13:H13" si="1">SUM(D14:D18)</f>
        <v>0</v>
      </c>
      <c r="E13" s="82">
        <f t="shared" si="1"/>
        <v>0</v>
      </c>
      <c r="F13" s="82">
        <f t="shared" si="1"/>
        <v>6</v>
      </c>
      <c r="G13" s="82">
        <f t="shared" si="1"/>
        <v>84</v>
      </c>
      <c r="H13" s="82">
        <f t="shared" si="1"/>
        <v>8</v>
      </c>
      <c r="I13" s="157">
        <f t="shared" ref="I13:I48" si="2">+SUM(D13:H13)-C13</f>
        <v>0</v>
      </c>
    </row>
    <row r="14" spans="1:30" ht="12.75" customHeight="1">
      <c r="A14" s="88" t="s">
        <v>5</v>
      </c>
      <c r="B14" s="45">
        <v>3</v>
      </c>
      <c r="C14" s="89">
        <v>24</v>
      </c>
      <c r="D14" s="89">
        <v>0</v>
      </c>
      <c r="E14" s="89">
        <v>0</v>
      </c>
      <c r="F14" s="89">
        <v>0</v>
      </c>
      <c r="G14" s="89">
        <v>24</v>
      </c>
      <c r="H14" s="89">
        <v>0</v>
      </c>
      <c r="I14" s="156">
        <f t="shared" si="2"/>
        <v>0</v>
      </c>
    </row>
    <row r="15" spans="1:30" ht="12.75" customHeight="1">
      <c r="A15" s="88" t="s">
        <v>6</v>
      </c>
      <c r="B15" s="45">
        <v>4</v>
      </c>
      <c r="C15" s="89">
        <v>8</v>
      </c>
      <c r="D15" s="89">
        <v>0</v>
      </c>
      <c r="E15" s="89">
        <v>0</v>
      </c>
      <c r="F15" s="89">
        <v>2</v>
      </c>
      <c r="G15" s="89">
        <v>6</v>
      </c>
      <c r="H15" s="89">
        <v>0</v>
      </c>
      <c r="I15" s="156">
        <f t="shared" si="2"/>
        <v>0</v>
      </c>
    </row>
    <row r="16" spans="1:30" ht="12.75" customHeight="1">
      <c r="A16" s="88" t="s">
        <v>7</v>
      </c>
      <c r="B16" s="45">
        <v>5</v>
      </c>
      <c r="C16" s="89">
        <v>9</v>
      </c>
      <c r="D16" s="89">
        <v>0</v>
      </c>
      <c r="E16" s="89">
        <v>0</v>
      </c>
      <c r="F16" s="89">
        <v>0</v>
      </c>
      <c r="G16" s="89">
        <v>9</v>
      </c>
      <c r="H16" s="89">
        <v>0</v>
      </c>
      <c r="I16" s="156">
        <f t="shared" si="2"/>
        <v>0</v>
      </c>
    </row>
    <row r="17" spans="1:9" ht="12.75" customHeight="1">
      <c r="A17" s="88" t="s">
        <v>8</v>
      </c>
      <c r="B17" s="45">
        <v>6</v>
      </c>
      <c r="C17" s="89">
        <f>D17+E17+F17+G17+H17</f>
        <v>57</v>
      </c>
      <c r="D17" s="89">
        <v>0</v>
      </c>
      <c r="E17" s="89">
        <v>0</v>
      </c>
      <c r="F17" s="89">
        <v>4</v>
      </c>
      <c r="G17" s="89">
        <v>45</v>
      </c>
      <c r="H17" s="89">
        <v>8</v>
      </c>
      <c r="I17" s="156">
        <f t="shared" si="2"/>
        <v>0</v>
      </c>
    </row>
    <row r="18" spans="1:9" ht="12.75" customHeight="1">
      <c r="A18" s="88" t="s">
        <v>9</v>
      </c>
      <c r="B18" s="45">
        <v>7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156">
        <f t="shared" si="2"/>
        <v>0</v>
      </c>
    </row>
    <row r="19" spans="1:9" s="87" customFormat="1" ht="12.75" customHeight="1">
      <c r="A19" s="25" t="s">
        <v>138</v>
      </c>
      <c r="B19" s="51">
        <v>8</v>
      </c>
      <c r="C19" s="82">
        <f>SUM(C20:C25)</f>
        <v>295</v>
      </c>
      <c r="D19" s="82">
        <f t="shared" ref="D19:H19" si="3">SUM(D20:D25)</f>
        <v>0</v>
      </c>
      <c r="E19" s="82">
        <f t="shared" si="3"/>
        <v>2</v>
      </c>
      <c r="F19" s="82">
        <f t="shared" si="3"/>
        <v>2</v>
      </c>
      <c r="G19" s="82">
        <f t="shared" si="3"/>
        <v>118</v>
      </c>
      <c r="H19" s="82">
        <f t="shared" si="3"/>
        <v>173</v>
      </c>
      <c r="I19" s="157">
        <f t="shared" si="2"/>
        <v>0</v>
      </c>
    </row>
    <row r="20" spans="1:9" ht="12.75" customHeight="1">
      <c r="A20" s="88" t="s">
        <v>10</v>
      </c>
      <c r="B20" s="45">
        <v>9</v>
      </c>
      <c r="C20" s="89">
        <v>20</v>
      </c>
      <c r="D20" s="89">
        <v>0</v>
      </c>
      <c r="E20" s="89">
        <v>0</v>
      </c>
      <c r="F20" s="89">
        <v>0</v>
      </c>
      <c r="G20" s="89">
        <v>17</v>
      </c>
      <c r="H20" s="89">
        <v>3</v>
      </c>
      <c r="I20" s="156">
        <f t="shared" si="2"/>
        <v>0</v>
      </c>
    </row>
    <row r="21" spans="1:9" ht="12.75" customHeight="1">
      <c r="A21" s="88" t="s">
        <v>11</v>
      </c>
      <c r="B21" s="45">
        <v>10</v>
      </c>
      <c r="C21" s="89">
        <v>7</v>
      </c>
      <c r="D21" s="89">
        <v>0</v>
      </c>
      <c r="E21" s="89">
        <v>0</v>
      </c>
      <c r="F21" s="89">
        <v>0</v>
      </c>
      <c r="G21" s="89">
        <v>7</v>
      </c>
      <c r="H21" s="89">
        <v>0</v>
      </c>
      <c r="I21" s="156">
        <f t="shared" si="2"/>
        <v>0</v>
      </c>
    </row>
    <row r="22" spans="1:9" ht="12.75" customHeight="1">
      <c r="A22" s="88" t="s">
        <v>12</v>
      </c>
      <c r="B22" s="45">
        <v>11</v>
      </c>
      <c r="C22" s="89">
        <v>39</v>
      </c>
      <c r="D22" s="89">
        <v>0</v>
      </c>
      <c r="E22" s="89">
        <v>0</v>
      </c>
      <c r="F22" s="89">
        <v>1</v>
      </c>
      <c r="G22" s="89">
        <v>23</v>
      </c>
      <c r="H22" s="89">
        <v>15</v>
      </c>
      <c r="I22" s="156">
        <f t="shared" si="2"/>
        <v>0</v>
      </c>
    </row>
    <row r="23" spans="1:9" ht="12.75" customHeight="1">
      <c r="A23" s="88" t="s">
        <v>13</v>
      </c>
      <c r="B23" s="45">
        <v>12</v>
      </c>
      <c r="C23" s="89">
        <v>76</v>
      </c>
      <c r="D23" s="89">
        <v>0</v>
      </c>
      <c r="E23" s="89">
        <v>1</v>
      </c>
      <c r="F23" s="89">
        <v>1</v>
      </c>
      <c r="G23" s="89">
        <v>14</v>
      </c>
      <c r="H23" s="89">
        <v>60</v>
      </c>
      <c r="I23" s="156">
        <f t="shared" si="2"/>
        <v>0</v>
      </c>
    </row>
    <row r="24" spans="1:9" ht="12.75" customHeight="1">
      <c r="A24" s="88" t="s">
        <v>14</v>
      </c>
      <c r="B24" s="45">
        <v>13</v>
      </c>
      <c r="C24" s="89">
        <v>51</v>
      </c>
      <c r="D24" s="89">
        <v>0</v>
      </c>
      <c r="E24" s="89">
        <v>1</v>
      </c>
      <c r="F24" s="89">
        <v>0</v>
      </c>
      <c r="G24" s="89">
        <v>23</v>
      </c>
      <c r="H24" s="89">
        <v>27</v>
      </c>
      <c r="I24" s="156">
        <f t="shared" si="2"/>
        <v>0</v>
      </c>
    </row>
    <row r="25" spans="1:9" ht="12.75" customHeight="1">
      <c r="A25" s="95" t="s">
        <v>15</v>
      </c>
      <c r="B25" s="45">
        <v>14</v>
      </c>
      <c r="C25" s="89">
        <v>102</v>
      </c>
      <c r="D25" s="89">
        <v>0</v>
      </c>
      <c r="E25" s="89">
        <v>0</v>
      </c>
      <c r="F25" s="89">
        <v>0</v>
      </c>
      <c r="G25" s="89">
        <v>34</v>
      </c>
      <c r="H25" s="89">
        <v>68</v>
      </c>
      <c r="I25" s="156">
        <f t="shared" si="2"/>
        <v>0</v>
      </c>
    </row>
    <row r="26" spans="1:9" s="87" customFormat="1" ht="12.75" customHeight="1">
      <c r="A26" s="96" t="s">
        <v>146</v>
      </c>
      <c r="B26" s="51">
        <v>15</v>
      </c>
      <c r="C26" s="82">
        <f>SUM(C27:C33)</f>
        <v>543</v>
      </c>
      <c r="D26" s="82">
        <f t="shared" ref="D26:H26" si="4">SUM(D27:D33)</f>
        <v>0</v>
      </c>
      <c r="E26" s="82">
        <f t="shared" si="4"/>
        <v>15</v>
      </c>
      <c r="F26" s="82">
        <f t="shared" si="4"/>
        <v>2</v>
      </c>
      <c r="G26" s="82">
        <f t="shared" si="4"/>
        <v>414</v>
      </c>
      <c r="H26" s="82">
        <f t="shared" si="4"/>
        <v>112</v>
      </c>
      <c r="I26" s="157">
        <f t="shared" si="2"/>
        <v>0</v>
      </c>
    </row>
    <row r="27" spans="1:9" ht="12.75" customHeight="1">
      <c r="A27" s="95" t="s">
        <v>16</v>
      </c>
      <c r="B27" s="45">
        <v>16</v>
      </c>
      <c r="C27" s="89">
        <v>73</v>
      </c>
      <c r="D27" s="89">
        <v>0</v>
      </c>
      <c r="E27" s="89">
        <v>0</v>
      </c>
      <c r="F27" s="89">
        <v>2</v>
      </c>
      <c r="G27" s="89">
        <v>36</v>
      </c>
      <c r="H27" s="89">
        <v>35</v>
      </c>
      <c r="I27" s="156">
        <f t="shared" si="2"/>
        <v>0</v>
      </c>
    </row>
    <row r="28" spans="1:9" ht="12.75" customHeight="1">
      <c r="A28" s="88" t="s">
        <v>17</v>
      </c>
      <c r="B28" s="45">
        <v>17</v>
      </c>
      <c r="C28" s="89">
        <v>27</v>
      </c>
      <c r="D28" s="89">
        <v>0</v>
      </c>
      <c r="E28" s="89">
        <v>1</v>
      </c>
      <c r="F28" s="89">
        <v>0</v>
      </c>
      <c r="G28" s="89">
        <v>14</v>
      </c>
      <c r="H28" s="89">
        <v>12</v>
      </c>
      <c r="I28" s="156">
        <f t="shared" si="2"/>
        <v>0</v>
      </c>
    </row>
    <row r="29" spans="1:9" ht="12.75" customHeight="1">
      <c r="A29" s="88" t="s">
        <v>18</v>
      </c>
      <c r="B29" s="45">
        <v>18</v>
      </c>
      <c r="C29" s="89">
        <v>13</v>
      </c>
      <c r="D29" s="89">
        <v>0</v>
      </c>
      <c r="E29" s="89">
        <v>4</v>
      </c>
      <c r="F29" s="89">
        <v>0</v>
      </c>
      <c r="G29" s="89">
        <v>9</v>
      </c>
      <c r="H29" s="89">
        <v>0</v>
      </c>
      <c r="I29" s="156">
        <f t="shared" si="2"/>
        <v>0</v>
      </c>
    </row>
    <row r="30" spans="1:9" ht="12.75" customHeight="1">
      <c r="A30" s="88" t="s">
        <v>19</v>
      </c>
      <c r="B30" s="45">
        <v>19</v>
      </c>
      <c r="C30" s="89">
        <v>157</v>
      </c>
      <c r="D30" s="89">
        <v>0</v>
      </c>
      <c r="E30" s="89">
        <v>0</v>
      </c>
      <c r="F30" s="89">
        <v>0</v>
      </c>
      <c r="G30" s="89">
        <v>98</v>
      </c>
      <c r="H30" s="89">
        <v>59</v>
      </c>
      <c r="I30" s="156">
        <f t="shared" si="2"/>
        <v>0</v>
      </c>
    </row>
    <row r="31" spans="1:9" ht="12.75" customHeight="1">
      <c r="A31" s="88" t="s">
        <v>20</v>
      </c>
      <c r="B31" s="45">
        <v>20</v>
      </c>
      <c r="C31" s="89">
        <v>7</v>
      </c>
      <c r="D31" s="89">
        <v>0</v>
      </c>
      <c r="E31" s="89">
        <v>1</v>
      </c>
      <c r="F31" s="89">
        <v>0</v>
      </c>
      <c r="G31" s="89">
        <v>6</v>
      </c>
      <c r="H31" s="89">
        <v>0</v>
      </c>
      <c r="I31" s="156">
        <f t="shared" si="2"/>
        <v>0</v>
      </c>
    </row>
    <row r="32" spans="1:9" ht="12.75" customHeight="1">
      <c r="A32" s="88" t="s">
        <v>21</v>
      </c>
      <c r="B32" s="45">
        <v>21</v>
      </c>
      <c r="C32" s="89">
        <v>25</v>
      </c>
      <c r="D32" s="89">
        <v>0</v>
      </c>
      <c r="E32" s="89">
        <v>1</v>
      </c>
      <c r="F32" s="89">
        <v>0</v>
      </c>
      <c r="G32" s="89">
        <v>18</v>
      </c>
      <c r="H32" s="89">
        <v>6</v>
      </c>
      <c r="I32" s="156">
        <f t="shared" si="2"/>
        <v>0</v>
      </c>
    </row>
    <row r="33" spans="1:9" ht="12.75" customHeight="1">
      <c r="A33" s="88" t="s">
        <v>22</v>
      </c>
      <c r="B33" s="45">
        <v>22</v>
      </c>
      <c r="C33" s="89">
        <v>241</v>
      </c>
      <c r="D33" s="89">
        <v>0</v>
      </c>
      <c r="E33" s="89">
        <v>8</v>
      </c>
      <c r="F33" s="89">
        <v>0</v>
      </c>
      <c r="G33" s="89">
        <v>233</v>
      </c>
      <c r="H33" s="89">
        <v>0</v>
      </c>
      <c r="I33" s="156">
        <f t="shared" si="2"/>
        <v>0</v>
      </c>
    </row>
    <row r="34" spans="1:9" s="87" customFormat="1" ht="12.75" customHeight="1">
      <c r="A34" s="22" t="s">
        <v>145</v>
      </c>
      <c r="B34" s="51">
        <v>23</v>
      </c>
      <c r="C34" s="82">
        <f>SUM(C35:C37)</f>
        <v>76</v>
      </c>
      <c r="D34" s="82">
        <f t="shared" ref="D34:H34" si="5">SUM(D35:D37)</f>
        <v>1</v>
      </c>
      <c r="E34" s="82">
        <f t="shared" si="5"/>
        <v>3</v>
      </c>
      <c r="F34" s="82">
        <f t="shared" si="5"/>
        <v>0</v>
      </c>
      <c r="G34" s="82">
        <f t="shared" si="5"/>
        <v>55</v>
      </c>
      <c r="H34" s="82">
        <f t="shared" si="5"/>
        <v>17</v>
      </c>
      <c r="I34" s="157">
        <f t="shared" si="2"/>
        <v>0</v>
      </c>
    </row>
    <row r="35" spans="1:9" ht="12.75" customHeight="1">
      <c r="A35" s="88" t="s">
        <v>24</v>
      </c>
      <c r="B35" s="45">
        <v>24</v>
      </c>
      <c r="C35" s="89">
        <v>46</v>
      </c>
      <c r="D35" s="89">
        <v>0</v>
      </c>
      <c r="E35" s="89">
        <v>0</v>
      </c>
      <c r="F35" s="89">
        <v>0</v>
      </c>
      <c r="G35" s="89">
        <v>33</v>
      </c>
      <c r="H35" s="89">
        <v>13</v>
      </c>
      <c r="I35" s="156">
        <f t="shared" si="2"/>
        <v>0</v>
      </c>
    </row>
    <row r="36" spans="1:9" ht="12.75" customHeight="1">
      <c r="A36" s="88" t="s">
        <v>57</v>
      </c>
      <c r="B36" s="45">
        <v>25</v>
      </c>
      <c r="C36" s="89">
        <v>15</v>
      </c>
      <c r="D36" s="89">
        <v>1</v>
      </c>
      <c r="E36" s="89">
        <v>3</v>
      </c>
      <c r="F36" s="89">
        <v>0</v>
      </c>
      <c r="G36" s="89">
        <v>7</v>
      </c>
      <c r="H36" s="89">
        <v>4</v>
      </c>
      <c r="I36" s="156">
        <f t="shared" si="2"/>
        <v>0</v>
      </c>
    </row>
    <row r="37" spans="1:9" ht="12.75" customHeight="1">
      <c r="A37" s="88" t="s">
        <v>25</v>
      </c>
      <c r="B37" s="45">
        <v>26</v>
      </c>
      <c r="C37" s="89">
        <v>15</v>
      </c>
      <c r="D37" s="89">
        <v>0</v>
      </c>
      <c r="E37" s="89">
        <v>0</v>
      </c>
      <c r="F37" s="89">
        <v>0</v>
      </c>
      <c r="G37" s="89">
        <v>15</v>
      </c>
      <c r="H37" s="89">
        <v>0</v>
      </c>
      <c r="I37" s="156">
        <f t="shared" si="2"/>
        <v>0</v>
      </c>
    </row>
    <row r="38" spans="1:9" s="87" customFormat="1" ht="12.75" customHeight="1">
      <c r="A38" s="98" t="s">
        <v>23</v>
      </c>
      <c r="B38" s="51">
        <v>27</v>
      </c>
      <c r="C38" s="82">
        <f>SUM(C39:C48)</f>
        <v>148</v>
      </c>
      <c r="D38" s="82">
        <f t="shared" ref="D38:H38" si="6">SUM(D39:D48)</f>
        <v>2</v>
      </c>
      <c r="E38" s="82">
        <f t="shared" si="6"/>
        <v>18</v>
      </c>
      <c r="F38" s="82">
        <f t="shared" si="6"/>
        <v>0</v>
      </c>
      <c r="G38" s="82">
        <f t="shared" si="6"/>
        <v>48</v>
      </c>
      <c r="H38" s="82">
        <f t="shared" si="6"/>
        <v>80</v>
      </c>
      <c r="I38" s="157">
        <f t="shared" si="2"/>
        <v>0</v>
      </c>
    </row>
    <row r="39" spans="1:9" ht="12.75" customHeight="1">
      <c r="A39" s="202" t="s">
        <v>120</v>
      </c>
      <c r="B39" s="160"/>
      <c r="C39" s="203">
        <v>40</v>
      </c>
      <c r="D39" s="203">
        <v>2</v>
      </c>
      <c r="E39" s="203">
        <v>18</v>
      </c>
      <c r="F39" s="203">
        <v>0</v>
      </c>
      <c r="G39" s="203">
        <v>7</v>
      </c>
      <c r="H39" s="203">
        <v>13</v>
      </c>
      <c r="I39" s="156">
        <f t="shared" si="2"/>
        <v>0</v>
      </c>
    </row>
    <row r="40" spans="1:9" ht="12.75" customHeight="1">
      <c r="A40" s="202" t="s">
        <v>121</v>
      </c>
      <c r="B40" s="160"/>
      <c r="C40" s="203">
        <v>21</v>
      </c>
      <c r="D40" s="203">
        <v>0</v>
      </c>
      <c r="E40" s="203">
        <v>0</v>
      </c>
      <c r="F40" s="203">
        <v>0</v>
      </c>
      <c r="G40" s="203">
        <v>4</v>
      </c>
      <c r="H40" s="203">
        <v>17</v>
      </c>
      <c r="I40" s="156">
        <f t="shared" si="2"/>
        <v>0</v>
      </c>
    </row>
    <row r="41" spans="1:9" ht="12.75" customHeight="1">
      <c r="A41" s="202" t="s">
        <v>124</v>
      </c>
      <c r="B41" s="160"/>
      <c r="C41" s="203">
        <v>1</v>
      </c>
      <c r="D41" s="203">
        <v>0</v>
      </c>
      <c r="E41" s="203">
        <v>0</v>
      </c>
      <c r="F41" s="203">
        <v>0</v>
      </c>
      <c r="G41" s="203">
        <v>0</v>
      </c>
      <c r="H41" s="203">
        <v>1</v>
      </c>
      <c r="I41" s="156">
        <f t="shared" si="2"/>
        <v>0</v>
      </c>
    </row>
    <row r="42" spans="1:9" ht="12.75" customHeight="1">
      <c r="A42" s="202" t="s">
        <v>125</v>
      </c>
      <c r="B42" s="160"/>
      <c r="C42" s="203">
        <v>9</v>
      </c>
      <c r="D42" s="203">
        <v>0</v>
      </c>
      <c r="E42" s="203">
        <v>0</v>
      </c>
      <c r="F42" s="203">
        <v>0</v>
      </c>
      <c r="G42" s="203">
        <v>0</v>
      </c>
      <c r="H42" s="203">
        <v>9</v>
      </c>
      <c r="I42" s="156">
        <f t="shared" si="2"/>
        <v>0</v>
      </c>
    </row>
    <row r="43" spans="1:9" ht="12.75" customHeight="1">
      <c r="A43" s="202" t="s">
        <v>122</v>
      </c>
      <c r="B43" s="160"/>
      <c r="C43" s="203">
        <v>9</v>
      </c>
      <c r="D43" s="203">
        <v>0</v>
      </c>
      <c r="E43" s="203">
        <v>0</v>
      </c>
      <c r="F43" s="203">
        <v>0</v>
      </c>
      <c r="G43" s="203">
        <v>0</v>
      </c>
      <c r="H43" s="203">
        <v>9</v>
      </c>
      <c r="I43" s="156">
        <f t="shared" si="2"/>
        <v>0</v>
      </c>
    </row>
    <row r="44" spans="1:9" ht="12.75" customHeight="1">
      <c r="A44" s="202" t="s">
        <v>123</v>
      </c>
      <c r="B44" s="160"/>
      <c r="C44" s="203">
        <v>22</v>
      </c>
      <c r="D44" s="203">
        <v>0</v>
      </c>
      <c r="E44" s="203">
        <v>0</v>
      </c>
      <c r="F44" s="203">
        <v>0</v>
      </c>
      <c r="G44" s="203">
        <v>22</v>
      </c>
      <c r="H44" s="203">
        <v>0</v>
      </c>
      <c r="I44" s="156">
        <f t="shared" si="2"/>
        <v>0</v>
      </c>
    </row>
    <row r="45" spans="1:9" ht="12.75" customHeight="1">
      <c r="A45" s="202" t="s">
        <v>126</v>
      </c>
      <c r="B45" s="160"/>
      <c r="C45" s="203">
        <v>13</v>
      </c>
      <c r="D45" s="203">
        <v>0</v>
      </c>
      <c r="E45" s="203">
        <v>0</v>
      </c>
      <c r="F45" s="203">
        <v>0</v>
      </c>
      <c r="G45" s="203">
        <v>0</v>
      </c>
      <c r="H45" s="203">
        <v>13</v>
      </c>
      <c r="I45" s="156">
        <f t="shared" si="2"/>
        <v>0</v>
      </c>
    </row>
    <row r="46" spans="1:9" ht="12.75" customHeight="1">
      <c r="A46" s="202" t="s">
        <v>57</v>
      </c>
      <c r="B46" s="160"/>
      <c r="C46" s="203">
        <v>7</v>
      </c>
      <c r="D46" s="203">
        <v>0</v>
      </c>
      <c r="E46" s="203">
        <v>0</v>
      </c>
      <c r="F46" s="203">
        <v>0</v>
      </c>
      <c r="G46" s="203">
        <v>0</v>
      </c>
      <c r="H46" s="203">
        <v>7</v>
      </c>
      <c r="I46" s="156">
        <f t="shared" si="2"/>
        <v>0</v>
      </c>
    </row>
    <row r="47" spans="1:9" ht="12.75" customHeight="1">
      <c r="A47" s="202" t="s">
        <v>127</v>
      </c>
      <c r="B47" s="160"/>
      <c r="C47" s="203">
        <v>11</v>
      </c>
      <c r="D47" s="203">
        <v>0</v>
      </c>
      <c r="E47" s="203">
        <v>0</v>
      </c>
      <c r="F47" s="203">
        <v>0</v>
      </c>
      <c r="G47" s="203">
        <v>0</v>
      </c>
      <c r="H47" s="203">
        <v>11</v>
      </c>
      <c r="I47" s="156">
        <f t="shared" si="2"/>
        <v>0</v>
      </c>
    </row>
    <row r="48" spans="1:9" ht="12.75" customHeight="1">
      <c r="A48" s="202" t="s">
        <v>128</v>
      </c>
      <c r="B48" s="160"/>
      <c r="C48" s="203">
        <v>15</v>
      </c>
      <c r="D48" s="203">
        <v>0</v>
      </c>
      <c r="E48" s="203">
        <v>0</v>
      </c>
      <c r="F48" s="203">
        <v>0</v>
      </c>
      <c r="G48" s="203">
        <v>15</v>
      </c>
      <c r="H48" s="203">
        <v>0</v>
      </c>
      <c r="I48" s="156">
        <f t="shared" si="2"/>
        <v>0</v>
      </c>
    </row>
    <row r="49" spans="1:9" ht="12.75" customHeight="1">
      <c r="A49" s="100"/>
      <c r="B49" s="47"/>
      <c r="C49" s="102"/>
      <c r="D49" s="102"/>
      <c r="E49" s="102"/>
      <c r="F49" s="102"/>
      <c r="G49" s="102"/>
      <c r="H49" s="102"/>
      <c r="I49" s="156"/>
    </row>
    <row r="50" spans="1:9" ht="12.75" customHeight="1">
      <c r="A50" s="100"/>
      <c r="B50" s="47"/>
      <c r="C50" s="102"/>
      <c r="D50" s="102"/>
      <c r="E50" s="102"/>
      <c r="F50" s="102"/>
      <c r="G50" s="102"/>
      <c r="H50" s="102"/>
      <c r="I50" s="156"/>
    </row>
    <row r="51" spans="1:9" ht="15" customHeight="1">
      <c r="A51" s="103" t="s">
        <v>104</v>
      </c>
    </row>
    <row r="52" spans="1:9" ht="16.5" customHeight="1"/>
    <row r="53" spans="1:9" ht="14.25" customHeight="1">
      <c r="B53" s="152" t="s">
        <v>26</v>
      </c>
      <c r="D53" s="152" t="s">
        <v>154</v>
      </c>
      <c r="E53" s="152"/>
      <c r="F53" s="152" t="s">
        <v>151</v>
      </c>
      <c r="G53" s="61"/>
      <c r="H53" s="61"/>
    </row>
    <row r="54" spans="1:9" ht="14.25" customHeight="1">
      <c r="D54" s="152"/>
      <c r="E54" s="152"/>
      <c r="F54" s="152"/>
      <c r="G54" s="61"/>
      <c r="H54" s="61"/>
    </row>
    <row r="55" spans="1:9" ht="14.25" customHeight="1">
      <c r="B55" s="152" t="s">
        <v>27</v>
      </c>
      <c r="D55" s="152" t="s">
        <v>153</v>
      </c>
      <c r="F55" s="40" t="s">
        <v>152</v>
      </c>
    </row>
    <row r="56" spans="1:9" ht="14.25" customHeight="1">
      <c r="B56" s="153"/>
      <c r="H56" s="47"/>
    </row>
    <row r="57" spans="1:9" ht="14.25" customHeight="1">
      <c r="C57" s="153"/>
      <c r="D57" s="153"/>
    </row>
    <row r="58" spans="1:9" ht="30.75" customHeight="1">
      <c r="A58" s="194" t="s">
        <v>156</v>
      </c>
      <c r="B58" s="194"/>
      <c r="C58" s="194"/>
      <c r="D58" s="194"/>
      <c r="E58" s="194"/>
      <c r="F58" s="194"/>
      <c r="G58" s="194"/>
      <c r="H58" s="194"/>
    </row>
  </sheetData>
  <mergeCells count="11">
    <mergeCell ref="A58:H58"/>
    <mergeCell ref="F9:F10"/>
    <mergeCell ref="D8:H8"/>
    <mergeCell ref="A4:H4"/>
    <mergeCell ref="A8:A10"/>
    <mergeCell ref="B8:B10"/>
    <mergeCell ref="C8:C10"/>
    <mergeCell ref="D9:D10"/>
    <mergeCell ref="E9:E10"/>
    <mergeCell ref="G9:G10"/>
    <mergeCell ref="H9:H10"/>
  </mergeCells>
  <printOptions horizontalCentered="1"/>
  <pageMargins left="1.43" right="0.25" top="0.75" bottom="0.2" header="0.3" footer="0.3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AF111"/>
  <sheetViews>
    <sheetView view="pageBreakPreview" topLeftCell="A4" zoomScaleNormal="100" zoomScaleSheetLayoutView="100" workbookViewId="0">
      <selection activeCell="O18" sqref="O18"/>
    </sheetView>
  </sheetViews>
  <sheetFormatPr defaultRowHeight="12.75"/>
  <cols>
    <col min="1" max="1" width="36.85546875" style="40" customWidth="1"/>
    <col min="2" max="2" width="7" style="40" customWidth="1"/>
    <col min="3" max="3" width="17.85546875" style="40" customWidth="1"/>
    <col min="4" max="4" width="15.7109375" style="40" customWidth="1"/>
    <col min="5" max="5" width="12.85546875" style="40" customWidth="1"/>
    <col min="6" max="6" width="14.140625" style="40" customWidth="1"/>
    <col min="7" max="7" width="18.85546875" style="40" customWidth="1"/>
    <col min="8" max="8" width="23.140625" style="40" customWidth="1"/>
    <col min="9" max="9" width="9.140625" style="69"/>
    <col min="10" max="29" width="2.85546875" style="40" customWidth="1"/>
    <col min="30" max="16384" width="9.140625" style="40"/>
  </cols>
  <sheetData>
    <row r="1" spans="1:32" ht="15" customHeight="1"/>
    <row r="2" spans="1:32" ht="15" customHeight="1"/>
    <row r="3" spans="1:32" ht="13.5" customHeight="1"/>
    <row r="4" spans="1:32" ht="15.75" customHeight="1">
      <c r="A4" s="201" t="s">
        <v>119</v>
      </c>
      <c r="B4" s="201"/>
      <c r="C4" s="201"/>
      <c r="D4" s="201"/>
      <c r="E4" s="201"/>
      <c r="F4" s="201"/>
      <c r="G4" s="201"/>
      <c r="H4" s="201"/>
    </row>
    <row r="5" spans="1:32" ht="24" customHeight="1"/>
    <row r="6" spans="1:32" ht="15" customHeight="1"/>
    <row r="7" spans="1:32" ht="19.5" customHeight="1">
      <c r="A7" s="70"/>
      <c r="B7" s="70"/>
      <c r="C7" s="70"/>
      <c r="D7" s="70"/>
    </row>
    <row r="8" spans="1:32" ht="19.5" customHeight="1">
      <c r="A8" s="58" t="s">
        <v>89</v>
      </c>
      <c r="B8" s="58"/>
      <c r="C8" s="58"/>
      <c r="D8" s="70"/>
    </row>
    <row r="9" spans="1:32" ht="15" customHeight="1">
      <c r="A9" s="162" t="s">
        <v>66</v>
      </c>
      <c r="B9" s="180" t="s">
        <v>1</v>
      </c>
      <c r="C9" s="175" t="s">
        <v>37</v>
      </c>
      <c r="D9" s="199" t="s">
        <v>92</v>
      </c>
      <c r="E9" s="199"/>
      <c r="F9" s="199"/>
      <c r="G9" s="199"/>
      <c r="H9" s="200"/>
      <c r="AF9" s="99"/>
    </row>
    <row r="10" spans="1:32" ht="9.75" customHeight="1">
      <c r="A10" s="163"/>
      <c r="B10" s="181"/>
      <c r="C10" s="169"/>
      <c r="D10" s="169" t="s">
        <v>79</v>
      </c>
      <c r="E10" s="169" t="s">
        <v>72</v>
      </c>
      <c r="F10" s="169" t="s">
        <v>80</v>
      </c>
      <c r="G10" s="169" t="s">
        <v>81</v>
      </c>
      <c r="H10" s="169" t="s">
        <v>82</v>
      </c>
    </row>
    <row r="11" spans="1:32" ht="14.25" customHeight="1">
      <c r="A11" s="164"/>
      <c r="B11" s="196"/>
      <c r="C11" s="169"/>
      <c r="D11" s="169"/>
      <c r="E11" s="169"/>
      <c r="F11" s="169"/>
      <c r="G11" s="169"/>
      <c r="H11" s="169"/>
      <c r="AC11" s="99"/>
    </row>
    <row r="12" spans="1:32" ht="12.75" customHeight="1">
      <c r="A12" s="148" t="s">
        <v>3</v>
      </c>
      <c r="B12" s="45" t="s">
        <v>4</v>
      </c>
      <c r="C12" s="38">
        <v>1</v>
      </c>
      <c r="D12" s="45">
        <v>2</v>
      </c>
      <c r="E12" s="38">
        <v>3</v>
      </c>
      <c r="F12" s="149">
        <v>4</v>
      </c>
      <c r="G12" s="36">
        <v>5</v>
      </c>
      <c r="H12" s="37">
        <v>6</v>
      </c>
    </row>
    <row r="13" spans="1:32">
      <c r="A13" s="81" t="s">
        <v>112</v>
      </c>
      <c r="B13" s="45">
        <v>1</v>
      </c>
      <c r="C13" s="82">
        <f t="shared" ref="C13:H13" si="0">+C14+C20+C27+C35+C39</f>
        <v>365085</v>
      </c>
      <c r="D13" s="82">
        <f t="shared" si="0"/>
        <v>8</v>
      </c>
      <c r="E13" s="82">
        <f t="shared" si="0"/>
        <v>2244</v>
      </c>
      <c r="F13" s="82">
        <f t="shared" si="0"/>
        <v>1181</v>
      </c>
      <c r="G13" s="82">
        <f t="shared" si="0"/>
        <v>141011</v>
      </c>
      <c r="H13" s="82">
        <f t="shared" si="0"/>
        <v>220641</v>
      </c>
      <c r="I13" s="69">
        <f>+SUM(D13:H13)-C13</f>
        <v>0</v>
      </c>
    </row>
    <row r="14" spans="1:32" s="87" customFormat="1" ht="12.75" customHeight="1">
      <c r="A14" s="123" t="s">
        <v>147</v>
      </c>
      <c r="B14" s="51">
        <v>2</v>
      </c>
      <c r="C14" s="82">
        <f t="shared" ref="C14:H14" si="1">SUM(C15:C19)</f>
        <v>20569</v>
      </c>
      <c r="D14" s="82">
        <f t="shared" si="1"/>
        <v>0</v>
      </c>
      <c r="E14" s="82">
        <f t="shared" si="1"/>
        <v>0</v>
      </c>
      <c r="F14" s="82">
        <f t="shared" si="1"/>
        <v>508</v>
      </c>
      <c r="G14" s="82">
        <f t="shared" si="1"/>
        <v>13884</v>
      </c>
      <c r="H14" s="82">
        <f t="shared" si="1"/>
        <v>6177</v>
      </c>
      <c r="I14" s="150">
        <f>+SUM(D14:H14)-C14</f>
        <v>0</v>
      </c>
    </row>
    <row r="15" spans="1:32" ht="12.75" customHeight="1">
      <c r="A15" s="88" t="s">
        <v>5</v>
      </c>
      <c r="B15" s="45">
        <v>3</v>
      </c>
      <c r="C15" s="89">
        <v>4035</v>
      </c>
      <c r="D15" s="89">
        <v>0</v>
      </c>
      <c r="E15" s="89">
        <v>0</v>
      </c>
      <c r="F15" s="89">
        <v>0</v>
      </c>
      <c r="G15" s="89">
        <v>4035</v>
      </c>
      <c r="H15" s="89">
        <v>0</v>
      </c>
      <c r="I15" s="69">
        <f>+SUM(D15:H15)-C15</f>
        <v>0</v>
      </c>
    </row>
    <row r="16" spans="1:32" ht="12.75" customHeight="1">
      <c r="A16" s="88" t="s">
        <v>6</v>
      </c>
      <c r="B16" s="45">
        <v>4</v>
      </c>
      <c r="C16" s="89">
        <v>1761</v>
      </c>
      <c r="D16" s="89">
        <v>0</v>
      </c>
      <c r="E16" s="89">
        <v>0</v>
      </c>
      <c r="F16" s="89">
        <v>240</v>
      </c>
      <c r="G16" s="89">
        <v>1521</v>
      </c>
      <c r="H16" s="89">
        <v>0</v>
      </c>
      <c r="I16" s="69">
        <f>+SUM(D16:H16)-C16</f>
        <v>0</v>
      </c>
    </row>
    <row r="17" spans="1:9" ht="12.75" customHeight="1">
      <c r="A17" s="88" t="s">
        <v>7</v>
      </c>
      <c r="B17" s="45">
        <v>5</v>
      </c>
      <c r="C17" s="89">
        <v>5500</v>
      </c>
      <c r="D17" s="89">
        <v>0</v>
      </c>
      <c r="E17" s="89">
        <v>0</v>
      </c>
      <c r="F17" s="89">
        <v>0</v>
      </c>
      <c r="G17" s="89">
        <v>5500</v>
      </c>
      <c r="H17" s="89">
        <v>0</v>
      </c>
      <c r="I17" s="69">
        <f>+SUM(D17:H17)-C17</f>
        <v>0</v>
      </c>
    </row>
    <row r="18" spans="1:9" ht="12.75" customHeight="1">
      <c r="A18" s="88" t="s">
        <v>8</v>
      </c>
      <c r="B18" s="45">
        <v>6</v>
      </c>
      <c r="C18" s="89">
        <f>D18+E18+F18+G18+H18</f>
        <v>9273</v>
      </c>
      <c r="D18" s="89">
        <v>0</v>
      </c>
      <c r="E18" s="89">
        <v>0</v>
      </c>
      <c r="F18" s="89">
        <v>268</v>
      </c>
      <c r="G18" s="89">
        <v>2828</v>
      </c>
      <c r="H18" s="89">
        <v>6177</v>
      </c>
      <c r="I18" s="69">
        <f>+SUM(D18:H18)-C18</f>
        <v>0</v>
      </c>
    </row>
    <row r="19" spans="1:9" ht="12.75" customHeight="1">
      <c r="A19" s="88" t="s">
        <v>9</v>
      </c>
      <c r="B19" s="45">
        <v>7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69">
        <f>+SUM(D19:H19)-C19</f>
        <v>0</v>
      </c>
    </row>
    <row r="20" spans="1:9" s="87" customFormat="1" ht="12.75" customHeight="1">
      <c r="A20" s="25" t="s">
        <v>140</v>
      </c>
      <c r="B20" s="51">
        <v>8</v>
      </c>
      <c r="C20" s="82">
        <f t="shared" ref="C20:H20" si="2">SUM(C21:C26)</f>
        <v>65900</v>
      </c>
      <c r="D20" s="82">
        <f t="shared" si="2"/>
        <v>0</v>
      </c>
      <c r="E20" s="82">
        <f t="shared" si="2"/>
        <v>637</v>
      </c>
      <c r="F20" s="82">
        <f t="shared" si="2"/>
        <v>389</v>
      </c>
      <c r="G20" s="82">
        <f t="shared" si="2"/>
        <v>31840</v>
      </c>
      <c r="H20" s="82">
        <f t="shared" si="2"/>
        <v>33034</v>
      </c>
      <c r="I20" s="150">
        <f>+SUM(D20:H20)-C20</f>
        <v>0</v>
      </c>
    </row>
    <row r="21" spans="1:9" ht="12.75" customHeight="1">
      <c r="A21" s="88" t="s">
        <v>10</v>
      </c>
      <c r="B21" s="45">
        <v>9</v>
      </c>
      <c r="C21" s="89">
        <v>1634</v>
      </c>
      <c r="D21" s="89">
        <v>0</v>
      </c>
      <c r="E21" s="89">
        <v>75</v>
      </c>
      <c r="F21" s="89">
        <v>1</v>
      </c>
      <c r="G21" s="89">
        <v>1420</v>
      </c>
      <c r="H21" s="89">
        <v>138</v>
      </c>
      <c r="I21" s="69">
        <f>+SUM(D21:H21)-C21</f>
        <v>0</v>
      </c>
    </row>
    <row r="22" spans="1:9" ht="12.75" customHeight="1">
      <c r="A22" s="88" t="s">
        <v>11</v>
      </c>
      <c r="B22" s="45">
        <v>10</v>
      </c>
      <c r="C22" s="89">
        <v>2479</v>
      </c>
      <c r="D22" s="89">
        <v>0</v>
      </c>
      <c r="E22" s="89">
        <v>0</v>
      </c>
      <c r="F22" s="89">
        <v>0</v>
      </c>
      <c r="G22" s="89">
        <v>2479</v>
      </c>
      <c r="H22" s="89">
        <v>0</v>
      </c>
      <c r="I22" s="69">
        <f>+SUM(D22:H22)-C22</f>
        <v>0</v>
      </c>
    </row>
    <row r="23" spans="1:9" ht="12.75" customHeight="1">
      <c r="A23" s="88" t="s">
        <v>12</v>
      </c>
      <c r="B23" s="45">
        <v>11</v>
      </c>
      <c r="C23" s="89">
        <v>11234</v>
      </c>
      <c r="D23" s="89">
        <v>0</v>
      </c>
      <c r="E23" s="89">
        <v>0</v>
      </c>
      <c r="F23" s="89">
        <v>268</v>
      </c>
      <c r="G23" s="89">
        <v>10064</v>
      </c>
      <c r="H23" s="89">
        <v>902</v>
      </c>
      <c r="I23" s="69">
        <f>+SUM(D23:H23)-C23</f>
        <v>0</v>
      </c>
    </row>
    <row r="24" spans="1:9" ht="12.75" customHeight="1">
      <c r="A24" s="88" t="s">
        <v>13</v>
      </c>
      <c r="B24" s="45">
        <v>12</v>
      </c>
      <c r="C24" s="89">
        <f>SUM(D24:H24)</f>
        <v>12156</v>
      </c>
      <c r="D24" s="89">
        <v>0</v>
      </c>
      <c r="E24" s="89">
        <v>102</v>
      </c>
      <c r="F24" s="89">
        <v>120</v>
      </c>
      <c r="G24" s="89">
        <v>1097</v>
      </c>
      <c r="H24" s="89">
        <v>10837</v>
      </c>
      <c r="I24" s="69">
        <f>+SUM(D24:H24)-C24</f>
        <v>0</v>
      </c>
    </row>
    <row r="25" spans="1:9" ht="12.75" customHeight="1">
      <c r="A25" s="88" t="s">
        <v>14</v>
      </c>
      <c r="B25" s="45">
        <v>13</v>
      </c>
      <c r="C25" s="89">
        <v>12661</v>
      </c>
      <c r="D25" s="89">
        <v>0</v>
      </c>
      <c r="E25" s="89">
        <v>460</v>
      </c>
      <c r="F25" s="89">
        <v>0</v>
      </c>
      <c r="G25" s="89">
        <v>4522</v>
      </c>
      <c r="H25" s="89">
        <v>7679</v>
      </c>
      <c r="I25" s="69">
        <f>+SUM(D25:H25)-C25</f>
        <v>0</v>
      </c>
    </row>
    <row r="26" spans="1:9" ht="12.75" customHeight="1">
      <c r="A26" s="95" t="s">
        <v>15</v>
      </c>
      <c r="B26" s="45">
        <v>14</v>
      </c>
      <c r="C26" s="89">
        <v>25736</v>
      </c>
      <c r="D26" s="89">
        <v>0</v>
      </c>
      <c r="E26" s="89">
        <v>0</v>
      </c>
      <c r="F26" s="89">
        <v>0</v>
      </c>
      <c r="G26" s="89">
        <v>12258</v>
      </c>
      <c r="H26" s="89">
        <v>13478</v>
      </c>
      <c r="I26" s="69">
        <f>+SUM(D26:H26)-C26</f>
        <v>0</v>
      </c>
    </row>
    <row r="27" spans="1:9" s="87" customFormat="1" ht="12.75" customHeight="1">
      <c r="A27" s="96" t="s">
        <v>141</v>
      </c>
      <c r="B27" s="51">
        <v>15</v>
      </c>
      <c r="C27" s="82">
        <f t="shared" ref="C27:H27" si="3">SUM(C28:C34)</f>
        <v>92843</v>
      </c>
      <c r="D27" s="82">
        <f t="shared" si="3"/>
        <v>0</v>
      </c>
      <c r="E27" s="82">
        <f t="shared" si="3"/>
        <v>328</v>
      </c>
      <c r="F27" s="82">
        <f t="shared" si="3"/>
        <v>284</v>
      </c>
      <c r="G27" s="82">
        <f t="shared" si="3"/>
        <v>73146</v>
      </c>
      <c r="H27" s="82">
        <f t="shared" si="3"/>
        <v>19085</v>
      </c>
      <c r="I27" s="150">
        <f>+SUM(D27:H27)-C27</f>
        <v>0</v>
      </c>
    </row>
    <row r="28" spans="1:9" ht="12.75" customHeight="1">
      <c r="A28" s="95" t="s">
        <v>16</v>
      </c>
      <c r="B28" s="45">
        <v>16</v>
      </c>
      <c r="C28" s="89">
        <v>3892</v>
      </c>
      <c r="D28" s="89">
        <v>0</v>
      </c>
      <c r="E28" s="89">
        <v>0</v>
      </c>
      <c r="F28" s="89">
        <v>284</v>
      </c>
      <c r="G28" s="89">
        <v>2600</v>
      </c>
      <c r="H28" s="89">
        <v>1008</v>
      </c>
      <c r="I28" s="69">
        <f>+SUM(D28:H28)-C28</f>
        <v>0</v>
      </c>
    </row>
    <row r="29" spans="1:9" ht="12.75" customHeight="1">
      <c r="A29" s="88" t="s">
        <v>17</v>
      </c>
      <c r="B29" s="45">
        <v>17</v>
      </c>
      <c r="C29" s="89">
        <v>6983</v>
      </c>
      <c r="D29" s="89">
        <v>0</v>
      </c>
      <c r="E29" s="89">
        <v>80</v>
      </c>
      <c r="F29" s="89">
        <v>0</v>
      </c>
      <c r="G29" s="89">
        <v>4557</v>
      </c>
      <c r="H29" s="89">
        <v>2346</v>
      </c>
      <c r="I29" s="69">
        <f>+SUM(D29:H29)-C29</f>
        <v>0</v>
      </c>
    </row>
    <row r="30" spans="1:9" ht="12.75" customHeight="1">
      <c r="A30" s="88" t="s">
        <v>18</v>
      </c>
      <c r="B30" s="45">
        <v>18</v>
      </c>
      <c r="C30" s="89">
        <v>8202</v>
      </c>
      <c r="D30" s="89">
        <v>0</v>
      </c>
      <c r="E30" s="89">
        <v>0</v>
      </c>
      <c r="F30" s="89">
        <v>0</v>
      </c>
      <c r="G30" s="89">
        <v>8202</v>
      </c>
      <c r="H30" s="89">
        <v>0</v>
      </c>
      <c r="I30" s="69">
        <f>+SUM(D30:H30)-C30</f>
        <v>0</v>
      </c>
    </row>
    <row r="31" spans="1:9" ht="12.75" customHeight="1">
      <c r="A31" s="88" t="s">
        <v>19</v>
      </c>
      <c r="B31" s="45">
        <v>19</v>
      </c>
      <c r="C31" s="89">
        <v>27253</v>
      </c>
      <c r="D31" s="89">
        <v>0</v>
      </c>
      <c r="E31" s="89">
        <v>0</v>
      </c>
      <c r="F31" s="89">
        <v>0</v>
      </c>
      <c r="G31" s="89">
        <v>18996</v>
      </c>
      <c r="H31" s="89">
        <v>8257</v>
      </c>
      <c r="I31" s="69">
        <f>+SUM(D31:H31)-C31</f>
        <v>0</v>
      </c>
    </row>
    <row r="32" spans="1:9" ht="12.75" customHeight="1">
      <c r="A32" s="88" t="s">
        <v>20</v>
      </c>
      <c r="B32" s="45">
        <v>20</v>
      </c>
      <c r="C32" s="89">
        <v>784</v>
      </c>
      <c r="D32" s="89">
        <v>0</v>
      </c>
      <c r="E32" s="89">
        <v>160</v>
      </c>
      <c r="F32" s="89">
        <v>0</v>
      </c>
      <c r="G32" s="89">
        <v>624</v>
      </c>
      <c r="H32" s="89">
        <v>0</v>
      </c>
      <c r="I32" s="69">
        <f>+SUM(D32:H32)-C32</f>
        <v>0</v>
      </c>
    </row>
    <row r="33" spans="1:9" ht="12.75" customHeight="1">
      <c r="A33" s="88" t="s">
        <v>21</v>
      </c>
      <c r="B33" s="45">
        <v>21</v>
      </c>
      <c r="C33" s="89">
        <v>22601</v>
      </c>
      <c r="D33" s="89">
        <v>0</v>
      </c>
      <c r="E33" s="89">
        <v>25</v>
      </c>
      <c r="F33" s="89">
        <v>0</v>
      </c>
      <c r="G33" s="89">
        <v>15102</v>
      </c>
      <c r="H33" s="89">
        <v>7474</v>
      </c>
      <c r="I33" s="69">
        <f>+SUM(D33:H33)-C33</f>
        <v>0</v>
      </c>
    </row>
    <row r="34" spans="1:9" ht="12.75" customHeight="1">
      <c r="A34" s="88" t="s">
        <v>22</v>
      </c>
      <c r="B34" s="45">
        <v>22</v>
      </c>
      <c r="C34" s="89">
        <v>23128</v>
      </c>
      <c r="D34" s="89">
        <v>0</v>
      </c>
      <c r="E34" s="89">
        <v>63</v>
      </c>
      <c r="F34" s="89">
        <v>0</v>
      </c>
      <c r="G34" s="89">
        <v>23065</v>
      </c>
      <c r="H34" s="89">
        <v>0</v>
      </c>
      <c r="I34" s="69">
        <f>+SUM(D34:H34)-C34</f>
        <v>0</v>
      </c>
    </row>
    <row r="35" spans="1:9" s="87" customFormat="1" ht="12.75" customHeight="1">
      <c r="A35" s="22" t="s">
        <v>142</v>
      </c>
      <c r="B35" s="51">
        <v>23</v>
      </c>
      <c r="C35" s="82">
        <f t="shared" ref="C35:H35" si="4">SUM(C36:C38)</f>
        <v>20619</v>
      </c>
      <c r="D35" s="82">
        <f t="shared" si="4"/>
        <v>6</v>
      </c>
      <c r="E35" s="82">
        <f t="shared" si="4"/>
        <v>1100</v>
      </c>
      <c r="F35" s="82">
        <f t="shared" si="4"/>
        <v>0</v>
      </c>
      <c r="G35" s="82">
        <f t="shared" si="4"/>
        <v>18775</v>
      </c>
      <c r="H35" s="82">
        <f t="shared" si="4"/>
        <v>738</v>
      </c>
      <c r="I35" s="150">
        <f>+SUM(D35:H35)-C35</f>
        <v>0</v>
      </c>
    </row>
    <row r="36" spans="1:9" ht="12.75" customHeight="1">
      <c r="A36" s="88" t="s">
        <v>24</v>
      </c>
      <c r="B36" s="45">
        <v>24</v>
      </c>
      <c r="C36" s="89">
        <v>8289</v>
      </c>
      <c r="D36" s="89">
        <v>0</v>
      </c>
      <c r="E36" s="89">
        <v>0</v>
      </c>
      <c r="F36" s="89">
        <v>0</v>
      </c>
      <c r="G36" s="89">
        <v>8072</v>
      </c>
      <c r="H36" s="89">
        <v>217</v>
      </c>
      <c r="I36" s="69">
        <f>+SUM(D36:H36)-C36</f>
        <v>0</v>
      </c>
    </row>
    <row r="37" spans="1:9" ht="12.75" customHeight="1">
      <c r="A37" s="88" t="s">
        <v>57</v>
      </c>
      <c r="B37" s="45">
        <v>25</v>
      </c>
      <c r="C37" s="89">
        <v>3730</v>
      </c>
      <c r="D37" s="89">
        <v>6</v>
      </c>
      <c r="E37" s="89">
        <v>1100</v>
      </c>
      <c r="F37" s="89">
        <v>0</v>
      </c>
      <c r="G37" s="89">
        <v>2103</v>
      </c>
      <c r="H37" s="89">
        <v>521</v>
      </c>
      <c r="I37" s="69">
        <f>+SUM(D37:H37)-C37</f>
        <v>0</v>
      </c>
    </row>
    <row r="38" spans="1:9" ht="12.75" customHeight="1">
      <c r="A38" s="88" t="s">
        <v>25</v>
      </c>
      <c r="B38" s="45">
        <v>26</v>
      </c>
      <c r="C38" s="89">
        <v>8600</v>
      </c>
      <c r="D38" s="89">
        <v>0</v>
      </c>
      <c r="E38" s="89">
        <v>0</v>
      </c>
      <c r="F38" s="89">
        <v>0</v>
      </c>
      <c r="G38" s="89">
        <v>8600</v>
      </c>
      <c r="H38" s="89">
        <v>0</v>
      </c>
      <c r="I38" s="69">
        <f>+SUM(D38:H38)-C38</f>
        <v>0</v>
      </c>
    </row>
    <row r="39" spans="1:9" s="87" customFormat="1" ht="12.75" customHeight="1">
      <c r="A39" s="98" t="s">
        <v>23</v>
      </c>
      <c r="B39" s="51">
        <v>27</v>
      </c>
      <c r="C39" s="82">
        <f t="shared" ref="C39:H39" si="5">SUM(C40:C49)</f>
        <v>165154</v>
      </c>
      <c r="D39" s="82">
        <f t="shared" si="5"/>
        <v>2</v>
      </c>
      <c r="E39" s="82">
        <f t="shared" si="5"/>
        <v>179</v>
      </c>
      <c r="F39" s="82">
        <f t="shared" si="5"/>
        <v>0</v>
      </c>
      <c r="G39" s="82">
        <f t="shared" si="5"/>
        <v>3366</v>
      </c>
      <c r="H39" s="82">
        <f t="shared" si="5"/>
        <v>161607</v>
      </c>
      <c r="I39" s="150">
        <f>+SUM(D39:H39)-C39</f>
        <v>0</v>
      </c>
    </row>
    <row r="40" spans="1:9" ht="12.75" customHeight="1">
      <c r="A40" s="202" t="s">
        <v>120</v>
      </c>
      <c r="B40" s="160"/>
      <c r="C40" s="203">
        <v>1579</v>
      </c>
      <c r="D40" s="203">
        <v>2</v>
      </c>
      <c r="E40" s="203">
        <v>179</v>
      </c>
      <c r="F40" s="203">
        <v>0</v>
      </c>
      <c r="G40" s="203">
        <v>92</v>
      </c>
      <c r="H40" s="203">
        <v>1306</v>
      </c>
      <c r="I40" s="69">
        <f>+SUM(D40:H40)-C40</f>
        <v>0</v>
      </c>
    </row>
    <row r="41" spans="1:9" ht="12.75" customHeight="1">
      <c r="A41" s="202" t="s">
        <v>121</v>
      </c>
      <c r="B41" s="160"/>
      <c r="C41" s="203">
        <v>1853</v>
      </c>
      <c r="D41" s="203">
        <v>0</v>
      </c>
      <c r="E41" s="203">
        <v>0</v>
      </c>
      <c r="F41" s="203">
        <v>0</v>
      </c>
      <c r="G41" s="203">
        <v>49</v>
      </c>
      <c r="H41" s="203">
        <v>1804</v>
      </c>
      <c r="I41" s="69">
        <f>+SUM(D41:H41)-C41</f>
        <v>0</v>
      </c>
    </row>
    <row r="42" spans="1:9" ht="12.75" customHeight="1">
      <c r="A42" s="202" t="s">
        <v>124</v>
      </c>
      <c r="B42" s="160"/>
      <c r="C42" s="203">
        <v>86</v>
      </c>
      <c r="D42" s="203">
        <v>0</v>
      </c>
      <c r="E42" s="203">
        <v>0</v>
      </c>
      <c r="F42" s="203">
        <v>0</v>
      </c>
      <c r="G42" s="203">
        <v>0</v>
      </c>
      <c r="H42" s="203">
        <v>86</v>
      </c>
      <c r="I42" s="69">
        <f>+SUM(D42:H42)-C42</f>
        <v>0</v>
      </c>
    </row>
    <row r="43" spans="1:9" ht="12.75" customHeight="1">
      <c r="A43" s="202" t="s">
        <v>125</v>
      </c>
      <c r="B43" s="160"/>
      <c r="C43" s="203">
        <v>3297</v>
      </c>
      <c r="D43" s="203">
        <v>0</v>
      </c>
      <c r="E43" s="203">
        <v>0</v>
      </c>
      <c r="F43" s="203">
        <v>0</v>
      </c>
      <c r="G43" s="203">
        <v>0</v>
      </c>
      <c r="H43" s="203">
        <v>3297</v>
      </c>
      <c r="I43" s="69">
        <f>+SUM(D43:H43)-C43</f>
        <v>0</v>
      </c>
    </row>
    <row r="44" spans="1:9" ht="12.75" customHeight="1">
      <c r="A44" s="202" t="s">
        <v>122</v>
      </c>
      <c r="B44" s="160"/>
      <c r="C44" s="203">
        <v>956</v>
      </c>
      <c r="D44" s="203">
        <v>0</v>
      </c>
      <c r="E44" s="203">
        <v>0</v>
      </c>
      <c r="F44" s="203">
        <v>0</v>
      </c>
      <c r="G44" s="203">
        <v>0</v>
      </c>
      <c r="H44" s="203">
        <v>956</v>
      </c>
      <c r="I44" s="69">
        <f>+SUM(D44:H44)-C44</f>
        <v>0</v>
      </c>
    </row>
    <row r="45" spans="1:9" ht="12.75" customHeight="1">
      <c r="A45" s="202" t="s">
        <v>123</v>
      </c>
      <c r="B45" s="160"/>
      <c r="C45" s="203">
        <v>6722</v>
      </c>
      <c r="D45" s="203">
        <v>0</v>
      </c>
      <c r="E45" s="203">
        <v>0</v>
      </c>
      <c r="F45" s="203">
        <v>0</v>
      </c>
      <c r="G45" s="203">
        <v>0</v>
      </c>
      <c r="H45" s="203">
        <v>6722</v>
      </c>
      <c r="I45" s="69">
        <f>+SUM(D45:H45)-C45</f>
        <v>0</v>
      </c>
    </row>
    <row r="46" spans="1:9" ht="12.75" customHeight="1">
      <c r="A46" s="202" t="s">
        <v>126</v>
      </c>
      <c r="B46" s="160"/>
      <c r="C46" s="203">
        <v>118200</v>
      </c>
      <c r="D46" s="203">
        <v>0</v>
      </c>
      <c r="E46" s="203">
        <v>0</v>
      </c>
      <c r="F46" s="203">
        <v>0</v>
      </c>
      <c r="G46" s="203">
        <v>0</v>
      </c>
      <c r="H46" s="203">
        <v>118200</v>
      </c>
      <c r="I46" s="69">
        <f>+SUM(D46:H46)-C46</f>
        <v>0</v>
      </c>
    </row>
    <row r="47" spans="1:9" ht="12.75" customHeight="1">
      <c r="A47" s="202" t="s">
        <v>57</v>
      </c>
      <c r="B47" s="160"/>
      <c r="C47" s="203">
        <v>2515</v>
      </c>
      <c r="D47" s="203">
        <v>0</v>
      </c>
      <c r="E47" s="203">
        <v>0</v>
      </c>
      <c r="F47" s="203">
        <v>0</v>
      </c>
      <c r="G47" s="203">
        <v>0</v>
      </c>
      <c r="H47" s="203">
        <v>2515</v>
      </c>
      <c r="I47" s="69">
        <f>+SUM(D47:H47)-C47</f>
        <v>0</v>
      </c>
    </row>
    <row r="48" spans="1:9" ht="12.75" customHeight="1">
      <c r="A48" s="202" t="s">
        <v>127</v>
      </c>
      <c r="B48" s="160"/>
      <c r="C48" s="203">
        <v>26721</v>
      </c>
      <c r="D48" s="203">
        <v>0</v>
      </c>
      <c r="E48" s="203">
        <v>0</v>
      </c>
      <c r="F48" s="203">
        <v>0</v>
      </c>
      <c r="G48" s="203">
        <v>0</v>
      </c>
      <c r="H48" s="203">
        <v>26721</v>
      </c>
      <c r="I48" s="69">
        <f>+SUM(D48:H48)-C48</f>
        <v>0</v>
      </c>
    </row>
    <row r="49" spans="1:32" ht="12.75" customHeight="1">
      <c r="A49" s="202" t="s">
        <v>128</v>
      </c>
      <c r="B49" s="160"/>
      <c r="C49" s="203">
        <v>3225</v>
      </c>
      <c r="D49" s="203">
        <v>0</v>
      </c>
      <c r="E49" s="203">
        <v>0</v>
      </c>
      <c r="F49" s="203">
        <v>0</v>
      </c>
      <c r="G49" s="203">
        <v>3225</v>
      </c>
      <c r="H49" s="203">
        <v>0</v>
      </c>
      <c r="I49" s="69">
        <f>+SUM(D49:H49)-C49</f>
        <v>0</v>
      </c>
    </row>
    <row r="50" spans="1:32" ht="12.75" customHeight="1">
      <c r="A50" s="100"/>
      <c r="B50" s="47"/>
      <c r="C50" s="102"/>
      <c r="D50" s="102"/>
      <c r="E50" s="102"/>
      <c r="F50" s="102"/>
      <c r="G50" s="102"/>
      <c r="H50" s="102"/>
    </row>
    <row r="51" spans="1:32" ht="12.75" customHeight="1">
      <c r="A51" s="100"/>
      <c r="B51" s="47"/>
      <c r="C51" s="102"/>
      <c r="D51" s="102"/>
      <c r="E51" s="102"/>
      <c r="F51" s="102"/>
      <c r="G51" s="102"/>
      <c r="H51" s="102"/>
    </row>
    <row r="52" spans="1:32" ht="12.75" customHeight="1">
      <c r="A52" s="100"/>
      <c r="B52" s="47"/>
      <c r="C52" s="102"/>
      <c r="D52" s="102"/>
      <c r="E52" s="102"/>
      <c r="F52" s="102"/>
      <c r="G52" s="102"/>
      <c r="H52" s="102"/>
    </row>
    <row r="53" spans="1:32" ht="15" customHeight="1">
      <c r="A53" s="103" t="s">
        <v>95</v>
      </c>
    </row>
    <row r="54" spans="1:32" ht="15" customHeight="1">
      <c r="A54" s="87"/>
    </row>
    <row r="55" spans="1:32" ht="15" customHeight="1">
      <c r="A55" s="87"/>
    </row>
    <row r="56" spans="1:32" ht="15" customHeight="1">
      <c r="A56" s="87"/>
    </row>
    <row r="57" spans="1:32" ht="15" customHeight="1"/>
    <row r="58" spans="1:32" ht="15" customHeight="1"/>
    <row r="59" spans="1:32" ht="15" customHeight="1"/>
    <row r="60" spans="1:32" ht="15" customHeight="1"/>
    <row r="61" spans="1:32" ht="19.5" customHeight="1"/>
    <row r="62" spans="1:32" ht="15" customHeight="1">
      <c r="AF62" s="99"/>
    </row>
    <row r="63" spans="1:32" ht="9.75" customHeight="1"/>
    <row r="64" spans="1:32" ht="14.25" customHeight="1">
      <c r="AC64" s="99"/>
    </row>
    <row r="65" spans="9:9" ht="12.75" customHeight="1"/>
    <row r="66" spans="9:9">
      <c r="I66" s="150">
        <f>+SUM('ABTS-7-'!D10:H10)-'ABTS-7-'!C10</f>
        <v>0</v>
      </c>
    </row>
    <row r="67" spans="9:9" s="87" customFormat="1" ht="12.75" customHeight="1">
      <c r="I67" s="150">
        <f>+SUM('ABTS-7-'!D11:H11)-'ABTS-7-'!C11</f>
        <v>0</v>
      </c>
    </row>
    <row r="68" spans="9:9" ht="12.75" customHeight="1">
      <c r="I68" s="69">
        <f>+SUM('ABTS-7-'!D12:H12)-'ABTS-7-'!C12</f>
        <v>0</v>
      </c>
    </row>
    <row r="69" spans="9:9" ht="12.75" customHeight="1">
      <c r="I69" s="69">
        <f>+SUM('ABTS-7-'!D13:H13)-'ABTS-7-'!C13</f>
        <v>0</v>
      </c>
    </row>
    <row r="70" spans="9:9" ht="12.75" customHeight="1">
      <c r="I70" s="69">
        <f>+SUM('ABTS-7-'!D14:H14)-'ABTS-7-'!C14</f>
        <v>0</v>
      </c>
    </row>
    <row r="71" spans="9:9" ht="12.75" customHeight="1">
      <c r="I71" s="69">
        <f>+SUM('ABTS-7-'!D15:H15)-'ABTS-7-'!C15</f>
        <v>0</v>
      </c>
    </row>
    <row r="72" spans="9:9" ht="12.75" customHeight="1">
      <c r="I72" s="69">
        <f>+SUM('ABTS-7-'!D16:H16)-'ABTS-7-'!C16</f>
        <v>0</v>
      </c>
    </row>
    <row r="73" spans="9:9" s="87" customFormat="1" ht="12.75" customHeight="1">
      <c r="I73" s="150">
        <f>+SUM('ABTS-7-'!D17:H17)-'ABTS-7-'!C17</f>
        <v>0</v>
      </c>
    </row>
    <row r="74" spans="9:9" ht="12.75" customHeight="1">
      <c r="I74" s="69">
        <f>+SUM('ABTS-7-'!D18:H18)-'ABTS-7-'!C18</f>
        <v>0</v>
      </c>
    </row>
    <row r="75" spans="9:9" ht="12.75" customHeight="1">
      <c r="I75" s="69">
        <f>+SUM('ABTS-7-'!D19:H19)-'ABTS-7-'!C19</f>
        <v>0</v>
      </c>
    </row>
    <row r="76" spans="9:9" ht="12.75" customHeight="1">
      <c r="I76" s="69">
        <f>+SUM('ABTS-7-'!D20:H20)-'ABTS-7-'!C20</f>
        <v>0</v>
      </c>
    </row>
    <row r="77" spans="9:9" ht="12.75" customHeight="1">
      <c r="I77" s="69">
        <f>+SUM('ABTS-7-'!D21:H21)-'ABTS-7-'!C21</f>
        <v>0</v>
      </c>
    </row>
    <row r="78" spans="9:9" ht="12.75" customHeight="1">
      <c r="I78" s="69">
        <f>+SUM('ABTS-7-'!D22:H22)-'ABTS-7-'!C22</f>
        <v>0</v>
      </c>
    </row>
    <row r="79" spans="9:9" ht="12.75" customHeight="1">
      <c r="I79" s="69">
        <f>+SUM('ABTS-7-'!D23:H23)-'ABTS-7-'!C23</f>
        <v>0</v>
      </c>
    </row>
    <row r="80" spans="9:9" s="87" customFormat="1" ht="12.75" customHeight="1">
      <c r="I80" s="150">
        <f>+SUM('ABTS-7-'!D24:H24)-'ABTS-7-'!C24</f>
        <v>0</v>
      </c>
    </row>
    <row r="81" spans="9:9" ht="12.75" customHeight="1">
      <c r="I81" s="69">
        <f>+SUM('ABTS-7-'!D25:H25)-'ABTS-7-'!C25</f>
        <v>0</v>
      </c>
    </row>
    <row r="82" spans="9:9" ht="12.75" customHeight="1">
      <c r="I82" s="69">
        <f>+SUM('ABTS-7-'!D26:H26)-'ABTS-7-'!C26</f>
        <v>0</v>
      </c>
    </row>
    <row r="83" spans="9:9" ht="12.75" customHeight="1">
      <c r="I83" s="69">
        <f>+SUM('ABTS-7-'!D27:H27)-'ABTS-7-'!C27</f>
        <v>0</v>
      </c>
    </row>
    <row r="84" spans="9:9" ht="12.75" customHeight="1">
      <c r="I84" s="69">
        <f>+SUM('ABTS-7-'!D28:H28)-'ABTS-7-'!C28</f>
        <v>0</v>
      </c>
    </row>
    <row r="85" spans="9:9" ht="12.75" customHeight="1">
      <c r="I85" s="69">
        <f>+SUM('ABTS-7-'!D29:H29)-'ABTS-7-'!C29</f>
        <v>0</v>
      </c>
    </row>
    <row r="86" spans="9:9" ht="12.75" customHeight="1">
      <c r="I86" s="69">
        <f>+SUM('ABTS-7-'!D30:H30)-'ABTS-7-'!C30</f>
        <v>0</v>
      </c>
    </row>
    <row r="87" spans="9:9" ht="12.75" customHeight="1">
      <c r="I87" s="69">
        <f>+SUM('ABTS-7-'!D31:H31)-'ABTS-7-'!C31</f>
        <v>0</v>
      </c>
    </row>
    <row r="88" spans="9:9" s="87" customFormat="1" ht="12.75" customHeight="1">
      <c r="I88" s="150">
        <f>+SUM('ABTS-7-'!D32:H32)-'ABTS-7-'!C32</f>
        <v>0</v>
      </c>
    </row>
    <row r="89" spans="9:9" ht="12.75" customHeight="1">
      <c r="I89" s="69">
        <f>+SUM('ABTS-7-'!D33:H33)-'ABTS-7-'!C33</f>
        <v>0</v>
      </c>
    </row>
    <row r="90" spans="9:9" ht="12.75" customHeight="1">
      <c r="I90" s="69">
        <f>+SUM('ABTS-7-'!D34:H34)-'ABTS-7-'!C34</f>
        <v>0</v>
      </c>
    </row>
    <row r="91" spans="9:9" ht="12.75" customHeight="1">
      <c r="I91" s="69">
        <f>+SUM('ABTS-7-'!D35:H35)-'ABTS-7-'!C35</f>
        <v>0</v>
      </c>
    </row>
    <row r="92" spans="9:9" s="87" customFormat="1" ht="12.75" customHeight="1">
      <c r="I92" s="150">
        <f>+SUM('ABTS-7-'!D36:H36)-'ABTS-7-'!C36</f>
        <v>0</v>
      </c>
    </row>
    <row r="93" spans="9:9" ht="12.75" customHeight="1">
      <c r="I93" s="69">
        <f>+SUM('ABTS-7-'!D37:H37)-'ABTS-7-'!C37</f>
        <v>0</v>
      </c>
    </row>
    <row r="94" spans="9:9" ht="12.75" customHeight="1">
      <c r="I94" s="69">
        <f>+SUM('ABTS-7-'!D38:H38)-'ABTS-7-'!C38</f>
        <v>0</v>
      </c>
    </row>
    <row r="95" spans="9:9" ht="12.75" customHeight="1">
      <c r="I95" s="69">
        <f>+SUM('ABTS-7-'!D39:H39)-'ABTS-7-'!C39</f>
        <v>0</v>
      </c>
    </row>
    <row r="96" spans="9:9" ht="12.75" customHeight="1">
      <c r="I96" s="69">
        <f>+SUM('ABTS-7-'!D40:H40)-'ABTS-7-'!C40</f>
        <v>0</v>
      </c>
    </row>
    <row r="97" spans="9:9" ht="12.75" customHeight="1">
      <c r="I97" s="69">
        <f>+SUM('ABTS-7-'!D41:H41)-'ABTS-7-'!C41</f>
        <v>0</v>
      </c>
    </row>
    <row r="98" spans="9:9" ht="12.75" customHeight="1">
      <c r="I98" s="69">
        <f>+SUM('ABTS-7-'!D42:H42)-'ABTS-7-'!C42</f>
        <v>0</v>
      </c>
    </row>
    <row r="99" spans="9:9" ht="12.75" customHeight="1">
      <c r="I99" s="69">
        <f>+SUM('ABTS-7-'!D43:H43)-'ABTS-7-'!C43</f>
        <v>0</v>
      </c>
    </row>
    <row r="100" spans="9:9" ht="12.75" customHeight="1">
      <c r="I100" s="69">
        <f>+SUM('ABTS-7-'!D44:H44)-'ABTS-7-'!C44</f>
        <v>0</v>
      </c>
    </row>
    <row r="101" spans="9:9" ht="12.75" customHeight="1">
      <c r="I101" s="69">
        <f>+SUM('ABTS-7-'!D45:H45)-'ABTS-7-'!C45</f>
        <v>0</v>
      </c>
    </row>
    <row r="102" spans="9:9" ht="12.75" customHeight="1">
      <c r="I102" s="69">
        <f>+SUM('ABTS-7-'!D46:H46)-'ABTS-7-'!C46</f>
        <v>0</v>
      </c>
    </row>
    <row r="103" spans="9:9" ht="12.75" customHeight="1"/>
    <row r="104" spans="9:9" ht="15" customHeight="1"/>
    <row r="105" spans="9:9" ht="16.5" customHeight="1"/>
    <row r="106" spans="9:9" ht="14.25" customHeight="1"/>
    <row r="107" spans="9:9" ht="14.25" customHeight="1"/>
    <row r="108" spans="9:9" ht="14.25" customHeight="1"/>
    <row r="109" spans="9:9" ht="14.25" customHeight="1"/>
    <row r="110" spans="9:9" ht="14.25" customHeight="1"/>
    <row r="111" spans="9:9" ht="39.75" customHeight="1"/>
  </sheetData>
  <mergeCells count="10">
    <mergeCell ref="A4:H4"/>
    <mergeCell ref="A9:A11"/>
    <mergeCell ref="B9:B11"/>
    <mergeCell ref="C9:C11"/>
    <mergeCell ref="D9:H9"/>
    <mergeCell ref="D10:D11"/>
    <mergeCell ref="E10:E11"/>
    <mergeCell ref="F10:F11"/>
    <mergeCell ref="G10:G11"/>
    <mergeCell ref="H10:H11"/>
  </mergeCells>
  <printOptions horizontalCentered="1"/>
  <pageMargins left="1.5" right="0.25" top="0.53" bottom="0.25" header="0.05" footer="0.3"/>
  <pageSetup paperSize="9" scale="75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1D40-30E3-4A77-9619-A9656D64AD0B}">
  <sheetPr>
    <tabColor theme="9" tint="-0.249977111117893"/>
  </sheetPr>
  <dimension ref="A1:H56"/>
  <sheetViews>
    <sheetView topLeftCell="A25" workbookViewId="0">
      <selection activeCell="N52" sqref="N52"/>
    </sheetView>
  </sheetViews>
  <sheetFormatPr defaultRowHeight="15"/>
  <cols>
    <col min="1" max="1" width="34.7109375" customWidth="1"/>
    <col min="3" max="3" width="16.42578125" customWidth="1"/>
    <col min="4" max="4" width="16" customWidth="1"/>
    <col min="5" max="5" width="14.7109375" customWidth="1"/>
    <col min="6" max="6" width="16.140625" customWidth="1"/>
    <col min="7" max="7" width="20.5703125" customWidth="1"/>
    <col min="8" max="8" width="19.85546875" customWidth="1"/>
  </cols>
  <sheetData>
    <row r="1" spans="1:8">
      <c r="A1" s="87"/>
      <c r="B1" s="40"/>
      <c r="C1" s="40"/>
      <c r="D1" s="40"/>
      <c r="E1" s="40"/>
      <c r="F1" s="40"/>
      <c r="G1" s="40"/>
      <c r="H1" s="40"/>
    </row>
    <row r="2" spans="1:8">
      <c r="A2" s="87"/>
      <c r="B2" s="40"/>
      <c r="C2" s="40"/>
      <c r="D2" s="40"/>
      <c r="E2" s="40"/>
      <c r="F2" s="40"/>
      <c r="G2" s="40"/>
      <c r="H2" s="40"/>
    </row>
    <row r="3" spans="1:8">
      <c r="A3" s="87"/>
      <c r="B3" s="40"/>
      <c r="C3" s="40"/>
      <c r="D3" s="40"/>
      <c r="E3" s="40"/>
      <c r="F3" s="40"/>
      <c r="G3" s="40"/>
      <c r="H3" s="40"/>
    </row>
    <row r="4" spans="1:8">
      <c r="A4" s="87"/>
      <c r="B4" s="40"/>
      <c r="C4" s="40"/>
      <c r="D4" s="40"/>
      <c r="E4" s="40"/>
      <c r="F4" s="40"/>
      <c r="G4" s="40"/>
      <c r="H4" s="158" t="s">
        <v>87</v>
      </c>
    </row>
    <row r="5" spans="1:8">
      <c r="A5" s="70" t="s">
        <v>90</v>
      </c>
      <c r="B5" s="70"/>
      <c r="C5" s="58"/>
      <c r="D5" s="70"/>
      <c r="E5" s="40"/>
      <c r="F5" s="40"/>
      <c r="G5" s="40"/>
      <c r="H5" s="40"/>
    </row>
    <row r="6" spans="1:8">
      <c r="A6" s="162" t="s">
        <v>66</v>
      </c>
      <c r="B6" s="180" t="s">
        <v>1</v>
      </c>
      <c r="C6" s="175" t="s">
        <v>37</v>
      </c>
      <c r="D6" s="199" t="s">
        <v>92</v>
      </c>
      <c r="E6" s="199"/>
      <c r="F6" s="199"/>
      <c r="G6" s="199"/>
      <c r="H6" s="200"/>
    </row>
    <row r="7" spans="1:8">
      <c r="A7" s="163"/>
      <c r="B7" s="181"/>
      <c r="C7" s="169"/>
      <c r="D7" s="169" t="s">
        <v>79</v>
      </c>
      <c r="E7" s="169" t="s">
        <v>72</v>
      </c>
      <c r="F7" s="169" t="s">
        <v>80</v>
      </c>
      <c r="G7" s="169" t="s">
        <v>81</v>
      </c>
      <c r="H7" s="169" t="s">
        <v>82</v>
      </c>
    </row>
    <row r="8" spans="1:8">
      <c r="A8" s="164"/>
      <c r="B8" s="196"/>
      <c r="C8" s="169"/>
      <c r="D8" s="169"/>
      <c r="E8" s="169"/>
      <c r="F8" s="169"/>
      <c r="G8" s="169"/>
      <c r="H8" s="169"/>
    </row>
    <row r="9" spans="1:8">
      <c r="A9" s="148" t="s">
        <v>3</v>
      </c>
      <c r="B9" s="45" t="s">
        <v>4</v>
      </c>
      <c r="C9" s="38">
        <v>1</v>
      </c>
      <c r="D9" s="45">
        <v>2</v>
      </c>
      <c r="E9" s="38">
        <v>3</v>
      </c>
      <c r="F9" s="149">
        <v>4</v>
      </c>
      <c r="G9" s="36">
        <v>5</v>
      </c>
      <c r="H9" s="37">
        <v>6</v>
      </c>
    </row>
    <row r="10" spans="1:8">
      <c r="A10" s="81" t="s">
        <v>112</v>
      </c>
      <c r="B10" s="45">
        <v>1</v>
      </c>
      <c r="C10" s="44">
        <f>+C11+C17+C24+C32+C36</f>
        <v>204840</v>
      </c>
      <c r="D10" s="44">
        <f>+D11+D17+D24+D32+D36</f>
        <v>1</v>
      </c>
      <c r="E10" s="44">
        <f>+E11+E17+E24+E32+E36</f>
        <v>12819</v>
      </c>
      <c r="F10" s="44">
        <f>+F11+F17+F24+F32+F36</f>
        <v>402</v>
      </c>
      <c r="G10" s="44">
        <f>+G11+G17+G24+G32+G36</f>
        <v>135104</v>
      </c>
      <c r="H10" s="44">
        <f>+H11+H17+H24+H32+H36</f>
        <v>56514</v>
      </c>
    </row>
    <row r="11" spans="1:8">
      <c r="A11" s="123" t="s">
        <v>148</v>
      </c>
      <c r="B11" s="44">
        <v>2</v>
      </c>
      <c r="C11" s="44">
        <f>SUM(C12:C16)</f>
        <v>8217</v>
      </c>
      <c r="D11" s="44">
        <f>SUM(D12:D16)</f>
        <v>0</v>
      </c>
      <c r="E11" s="44">
        <f>SUM(E12:E16)</f>
        <v>0</v>
      </c>
      <c r="F11" s="44">
        <f>SUM(F12:F16)</f>
        <v>223</v>
      </c>
      <c r="G11" s="44">
        <f>SUM(G12:G16)</f>
        <v>4563</v>
      </c>
      <c r="H11" s="44">
        <f>SUM(H12:H16)</f>
        <v>3431</v>
      </c>
    </row>
    <row r="12" spans="1:8">
      <c r="A12" s="88" t="s">
        <v>5</v>
      </c>
      <c r="B12" s="38">
        <v>3</v>
      </c>
      <c r="C12" s="38">
        <v>1387</v>
      </c>
      <c r="D12" s="45">
        <v>0</v>
      </c>
      <c r="E12" s="38">
        <v>0</v>
      </c>
      <c r="F12" s="149">
        <v>0</v>
      </c>
      <c r="G12" s="36">
        <v>1387</v>
      </c>
      <c r="H12" s="37">
        <v>0</v>
      </c>
    </row>
    <row r="13" spans="1:8">
      <c r="A13" s="88" t="s">
        <v>6</v>
      </c>
      <c r="B13" s="38">
        <v>4</v>
      </c>
      <c r="C13" s="38">
        <v>805</v>
      </c>
      <c r="D13" s="45">
        <v>0</v>
      </c>
      <c r="E13" s="38">
        <v>0</v>
      </c>
      <c r="F13" s="149">
        <v>120</v>
      </c>
      <c r="G13" s="36">
        <v>685</v>
      </c>
      <c r="H13" s="37">
        <v>0</v>
      </c>
    </row>
    <row r="14" spans="1:8">
      <c r="A14" s="88" t="s">
        <v>7</v>
      </c>
      <c r="B14" s="38">
        <v>5</v>
      </c>
      <c r="C14" s="38">
        <v>1300</v>
      </c>
      <c r="D14" s="45">
        <v>0</v>
      </c>
      <c r="E14" s="38">
        <v>0</v>
      </c>
      <c r="F14" s="149">
        <v>0</v>
      </c>
      <c r="G14" s="36">
        <v>1300</v>
      </c>
      <c r="H14" s="37">
        <v>0</v>
      </c>
    </row>
    <row r="15" spans="1:8">
      <c r="A15" s="88" t="s">
        <v>8</v>
      </c>
      <c r="B15" s="38">
        <v>6</v>
      </c>
      <c r="C15" s="38">
        <v>4725</v>
      </c>
      <c r="D15" s="45">
        <v>0</v>
      </c>
      <c r="E15" s="38">
        <v>0</v>
      </c>
      <c r="F15" s="149">
        <v>103</v>
      </c>
      <c r="G15" s="36">
        <v>1191</v>
      </c>
      <c r="H15" s="37">
        <v>3431</v>
      </c>
    </row>
    <row r="16" spans="1:8">
      <c r="A16" s="88" t="s">
        <v>9</v>
      </c>
      <c r="B16" s="38">
        <v>7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</row>
    <row r="17" spans="1:8">
      <c r="A17" s="25" t="s">
        <v>140</v>
      </c>
      <c r="B17" s="44">
        <v>8</v>
      </c>
      <c r="C17" s="44">
        <f>SUM(C18:C23)</f>
        <v>29926</v>
      </c>
      <c r="D17" s="44">
        <f>SUM(D18:D23)</f>
        <v>0</v>
      </c>
      <c r="E17" s="44">
        <f>SUM(E18:E23)</f>
        <v>312</v>
      </c>
      <c r="F17" s="44">
        <f>SUM(F18:F23)</f>
        <v>86</v>
      </c>
      <c r="G17" s="44">
        <f>SUM(G18:G23)</f>
        <v>14089</v>
      </c>
      <c r="H17" s="44">
        <f>SUM(H18:H23)</f>
        <v>15439</v>
      </c>
    </row>
    <row r="18" spans="1:8">
      <c r="A18" s="88" t="s">
        <v>10</v>
      </c>
      <c r="B18" s="38">
        <v>9</v>
      </c>
      <c r="C18" s="38">
        <v>1079</v>
      </c>
      <c r="D18" s="45">
        <v>0</v>
      </c>
      <c r="E18" s="38">
        <v>45</v>
      </c>
      <c r="F18" s="149">
        <v>0</v>
      </c>
      <c r="G18" s="36">
        <v>858</v>
      </c>
      <c r="H18" s="37">
        <v>176</v>
      </c>
    </row>
    <row r="19" spans="1:8">
      <c r="A19" s="88" t="s">
        <v>11</v>
      </c>
      <c r="B19" s="38">
        <v>10</v>
      </c>
      <c r="C19" s="38">
        <v>1086</v>
      </c>
      <c r="D19" s="45">
        <v>0</v>
      </c>
      <c r="E19" s="38">
        <v>0</v>
      </c>
      <c r="F19" s="149">
        <v>0</v>
      </c>
      <c r="G19" s="36">
        <v>1086</v>
      </c>
      <c r="H19" s="37">
        <v>0</v>
      </c>
    </row>
    <row r="20" spans="1:8">
      <c r="A20" s="88" t="s">
        <v>12</v>
      </c>
      <c r="B20" s="38">
        <v>11</v>
      </c>
      <c r="C20" s="38">
        <v>4736</v>
      </c>
      <c r="D20" s="45">
        <v>0</v>
      </c>
      <c r="E20" s="38">
        <v>0</v>
      </c>
      <c r="F20" s="149">
        <v>41</v>
      </c>
      <c r="G20" s="36">
        <v>4304</v>
      </c>
      <c r="H20" s="37">
        <v>391</v>
      </c>
    </row>
    <row r="21" spans="1:8">
      <c r="A21" s="88" t="s">
        <v>13</v>
      </c>
      <c r="B21" s="38">
        <v>12</v>
      </c>
      <c r="C21" s="38">
        <f>SUM(D21:H21)</f>
        <v>5011</v>
      </c>
      <c r="D21" s="45">
        <v>0</v>
      </c>
      <c r="E21" s="38">
        <v>37</v>
      </c>
      <c r="F21" s="149">
        <v>45</v>
      </c>
      <c r="G21" s="36">
        <v>547</v>
      </c>
      <c r="H21" s="37">
        <v>4382</v>
      </c>
    </row>
    <row r="22" spans="1:8">
      <c r="A22" s="88" t="s">
        <v>14</v>
      </c>
      <c r="B22" s="38">
        <v>13</v>
      </c>
      <c r="C22" s="38">
        <f>SUM(D22:H22)</f>
        <v>5680</v>
      </c>
      <c r="D22" s="45">
        <v>0</v>
      </c>
      <c r="E22" s="38">
        <v>230</v>
      </c>
      <c r="F22" s="149">
        <v>0</v>
      </c>
      <c r="G22" s="36">
        <v>1805</v>
      </c>
      <c r="H22" s="37">
        <v>3645</v>
      </c>
    </row>
    <row r="23" spans="1:8">
      <c r="A23" s="95" t="s">
        <v>15</v>
      </c>
      <c r="B23" s="38">
        <v>14</v>
      </c>
      <c r="C23" s="38">
        <v>12334</v>
      </c>
      <c r="D23" s="45">
        <v>0</v>
      </c>
      <c r="E23" s="38">
        <v>0</v>
      </c>
      <c r="F23" s="149">
        <v>0</v>
      </c>
      <c r="G23" s="36">
        <v>5489</v>
      </c>
      <c r="H23" s="37">
        <v>6845</v>
      </c>
    </row>
    <row r="24" spans="1:8">
      <c r="A24" s="96" t="s">
        <v>141</v>
      </c>
      <c r="B24" s="44">
        <v>15</v>
      </c>
      <c r="C24" s="44">
        <f>SUM(C25:C31)</f>
        <v>70175</v>
      </c>
      <c r="D24" s="44">
        <f>SUM(D25:D31)</f>
        <v>0</v>
      </c>
      <c r="E24" s="44">
        <f>SUM(E25:E31)</f>
        <v>11958</v>
      </c>
      <c r="F24" s="44">
        <f>SUM(F25:F31)</f>
        <v>93</v>
      </c>
      <c r="G24" s="44">
        <f>SUM(G25:G31)</f>
        <v>42800</v>
      </c>
      <c r="H24" s="44">
        <f>SUM(H25:H31)</f>
        <v>15324</v>
      </c>
    </row>
    <row r="25" spans="1:8">
      <c r="A25" s="95" t="s">
        <v>16</v>
      </c>
      <c r="B25" s="38">
        <v>16</v>
      </c>
      <c r="C25" s="38">
        <f>SUM(D25:H25)</f>
        <v>2139</v>
      </c>
      <c r="D25" s="45">
        <v>0</v>
      </c>
      <c r="E25" s="38">
        <v>0</v>
      </c>
      <c r="F25" s="149">
        <v>93</v>
      </c>
      <c r="G25" s="36">
        <v>1230</v>
      </c>
      <c r="H25" s="37">
        <v>816</v>
      </c>
    </row>
    <row r="26" spans="1:8">
      <c r="A26" s="88" t="s">
        <v>17</v>
      </c>
      <c r="B26" s="38">
        <v>17</v>
      </c>
      <c r="C26" s="38">
        <v>3260</v>
      </c>
      <c r="D26" s="45">
        <v>0</v>
      </c>
      <c r="E26" s="38">
        <v>0</v>
      </c>
      <c r="F26" s="149">
        <v>0</v>
      </c>
      <c r="G26" s="36">
        <v>2166</v>
      </c>
      <c r="H26" s="37">
        <v>1094</v>
      </c>
    </row>
    <row r="27" spans="1:8">
      <c r="A27" s="88" t="s">
        <v>18</v>
      </c>
      <c r="B27" s="38">
        <v>18</v>
      </c>
      <c r="C27" s="38">
        <v>27253</v>
      </c>
      <c r="D27" s="45">
        <v>0</v>
      </c>
      <c r="E27" s="38">
        <v>0</v>
      </c>
      <c r="F27" s="149">
        <v>0</v>
      </c>
      <c r="G27" s="36">
        <v>18996</v>
      </c>
      <c r="H27" s="37">
        <f>C27-G27</f>
        <v>8257</v>
      </c>
    </row>
    <row r="28" spans="1:8">
      <c r="A28" s="88" t="s">
        <v>19</v>
      </c>
      <c r="B28" s="38">
        <v>19</v>
      </c>
      <c r="C28" s="38">
        <v>15391</v>
      </c>
      <c r="D28" s="45">
        <v>0</v>
      </c>
      <c r="E28" s="38">
        <v>0</v>
      </c>
      <c r="F28" s="149">
        <v>0</v>
      </c>
      <c r="G28" s="36">
        <v>10234</v>
      </c>
      <c r="H28" s="37">
        <v>5157</v>
      </c>
    </row>
    <row r="29" spans="1:8">
      <c r="A29" s="88" t="s">
        <v>20</v>
      </c>
      <c r="B29" s="38">
        <v>20</v>
      </c>
      <c r="C29" s="38">
        <v>342</v>
      </c>
      <c r="D29" s="45">
        <v>0</v>
      </c>
      <c r="E29" s="38">
        <v>40</v>
      </c>
      <c r="F29" s="149">
        <v>0</v>
      </c>
      <c r="G29" s="36">
        <v>302</v>
      </c>
      <c r="H29" s="37">
        <v>0</v>
      </c>
    </row>
    <row r="30" spans="1:8">
      <c r="A30" s="88" t="s">
        <v>21</v>
      </c>
      <c r="B30" s="38">
        <v>21</v>
      </c>
      <c r="C30" s="38">
        <v>11915</v>
      </c>
      <c r="D30" s="45">
        <v>0</v>
      </c>
      <c r="E30" s="38">
        <v>11893</v>
      </c>
      <c r="F30" s="149">
        <v>0</v>
      </c>
      <c r="G30" s="36">
        <v>22</v>
      </c>
      <c r="H30" s="37">
        <v>0</v>
      </c>
    </row>
    <row r="31" spans="1:8">
      <c r="A31" s="88" t="s">
        <v>22</v>
      </c>
      <c r="B31" s="38">
        <v>22</v>
      </c>
      <c r="C31" s="38">
        <v>9875</v>
      </c>
      <c r="D31" s="45">
        <v>0</v>
      </c>
      <c r="E31" s="38">
        <v>25</v>
      </c>
      <c r="F31" s="149">
        <v>0</v>
      </c>
      <c r="G31" s="36">
        <v>9850</v>
      </c>
      <c r="H31" s="37">
        <v>0</v>
      </c>
    </row>
    <row r="32" spans="1:8">
      <c r="A32" s="22" t="s">
        <v>142</v>
      </c>
      <c r="B32" s="44">
        <v>23</v>
      </c>
      <c r="C32" s="44">
        <f>SUM(C33:C35)</f>
        <v>10613</v>
      </c>
      <c r="D32" s="44">
        <f>SUM(D33:D35)</f>
        <v>0</v>
      </c>
      <c r="E32" s="44">
        <f>SUM(E33:E35)</f>
        <v>500</v>
      </c>
      <c r="F32" s="44">
        <f>SUM(F33:F35)</f>
        <v>0</v>
      </c>
      <c r="G32" s="44">
        <f>SUM(G33:G35)</f>
        <v>9787</v>
      </c>
      <c r="H32" s="44">
        <f>SUM(H33:H35)</f>
        <v>326</v>
      </c>
    </row>
    <row r="33" spans="1:8">
      <c r="A33" s="88" t="s">
        <v>24</v>
      </c>
      <c r="B33" s="38">
        <v>24</v>
      </c>
      <c r="C33" s="38">
        <v>5263</v>
      </c>
      <c r="D33" s="45">
        <v>0</v>
      </c>
      <c r="E33" s="38">
        <v>0</v>
      </c>
      <c r="F33" s="149">
        <v>0</v>
      </c>
      <c r="G33" s="36">
        <v>5247</v>
      </c>
      <c r="H33" s="37">
        <v>16</v>
      </c>
    </row>
    <row r="34" spans="1:8">
      <c r="A34" s="88" t="s">
        <v>57</v>
      </c>
      <c r="B34" s="38">
        <v>25</v>
      </c>
      <c r="C34" s="38">
        <v>1750</v>
      </c>
      <c r="D34" s="45">
        <v>0</v>
      </c>
      <c r="E34" s="38">
        <v>500</v>
      </c>
      <c r="F34" s="149">
        <v>0</v>
      </c>
      <c r="G34" s="36">
        <v>940</v>
      </c>
      <c r="H34" s="37">
        <v>310</v>
      </c>
    </row>
    <row r="35" spans="1:8">
      <c r="A35" s="88" t="s">
        <v>25</v>
      </c>
      <c r="B35" s="38">
        <v>26</v>
      </c>
      <c r="C35" s="89">
        <v>3600</v>
      </c>
      <c r="D35" s="89">
        <v>0</v>
      </c>
      <c r="E35" s="89">
        <v>0</v>
      </c>
      <c r="F35" s="89">
        <v>0</v>
      </c>
      <c r="G35" s="89">
        <v>3600</v>
      </c>
      <c r="H35" s="89">
        <v>0</v>
      </c>
    </row>
    <row r="36" spans="1:8">
      <c r="A36" s="98" t="s">
        <v>23</v>
      </c>
      <c r="B36" s="44">
        <v>27</v>
      </c>
      <c r="C36" s="44">
        <f>+SUM(C37:C46)</f>
        <v>85909</v>
      </c>
      <c r="D36" s="44">
        <f>+SUM(D37:D46)</f>
        <v>1</v>
      </c>
      <c r="E36" s="44">
        <f>+SUM(E37:E46)</f>
        <v>49</v>
      </c>
      <c r="F36" s="44">
        <f>+SUM(F37:F46)</f>
        <v>0</v>
      </c>
      <c r="G36" s="44">
        <f>+SUM(G37:G46)</f>
        <v>63865</v>
      </c>
      <c r="H36" s="44">
        <f>+SUM(H37:H46)</f>
        <v>21994</v>
      </c>
    </row>
    <row r="37" spans="1:8">
      <c r="A37" s="202" t="s">
        <v>120</v>
      </c>
      <c r="B37" s="160"/>
      <c r="C37" s="160">
        <v>761</v>
      </c>
      <c r="D37" s="160">
        <v>1</v>
      </c>
      <c r="E37" s="160">
        <v>49</v>
      </c>
      <c r="F37" s="159">
        <v>0</v>
      </c>
      <c r="G37" s="161">
        <v>38</v>
      </c>
      <c r="H37" s="161">
        <v>673</v>
      </c>
    </row>
    <row r="38" spans="1:8">
      <c r="A38" s="202" t="s">
        <v>121</v>
      </c>
      <c r="B38" s="160"/>
      <c r="C38" s="160">
        <v>901</v>
      </c>
      <c r="D38" s="160">
        <v>0</v>
      </c>
      <c r="E38" s="160">
        <v>0</v>
      </c>
      <c r="F38" s="159">
        <v>0</v>
      </c>
      <c r="G38" s="161">
        <v>24</v>
      </c>
      <c r="H38" s="161">
        <v>877</v>
      </c>
    </row>
    <row r="39" spans="1:8">
      <c r="A39" s="202" t="s">
        <v>124</v>
      </c>
      <c r="B39" s="160"/>
      <c r="C39" s="160">
        <v>0</v>
      </c>
      <c r="D39" s="160">
        <v>0</v>
      </c>
      <c r="E39" s="160">
        <v>0</v>
      </c>
      <c r="F39" s="159">
        <v>0</v>
      </c>
      <c r="G39" s="161">
        <v>0</v>
      </c>
      <c r="H39" s="161">
        <v>0</v>
      </c>
    </row>
    <row r="40" spans="1:8">
      <c r="A40" s="202" t="s">
        <v>125</v>
      </c>
      <c r="B40" s="160"/>
      <c r="C40" s="160">
        <v>1545</v>
      </c>
      <c r="D40" s="160">
        <v>0</v>
      </c>
      <c r="E40" s="160">
        <v>0</v>
      </c>
      <c r="F40" s="159">
        <v>0</v>
      </c>
      <c r="G40" s="161">
        <v>0</v>
      </c>
      <c r="H40" s="161">
        <v>1545</v>
      </c>
    </row>
    <row r="41" spans="1:8">
      <c r="A41" s="202" t="s">
        <v>122</v>
      </c>
      <c r="B41" s="160"/>
      <c r="C41" s="160">
        <v>491</v>
      </c>
      <c r="D41" s="160">
        <v>0</v>
      </c>
      <c r="E41" s="160">
        <v>0</v>
      </c>
      <c r="F41" s="159">
        <v>0</v>
      </c>
      <c r="G41" s="161">
        <v>0</v>
      </c>
      <c r="H41" s="161">
        <v>491</v>
      </c>
    </row>
    <row r="42" spans="1:8">
      <c r="A42" s="202" t="s">
        <v>123</v>
      </c>
      <c r="B42" s="160"/>
      <c r="C42" s="160">
        <v>3390</v>
      </c>
      <c r="D42" s="160">
        <v>0</v>
      </c>
      <c r="E42" s="160">
        <v>0</v>
      </c>
      <c r="F42" s="159">
        <v>0</v>
      </c>
      <c r="G42" s="161">
        <v>3390</v>
      </c>
      <c r="H42" s="161">
        <v>0</v>
      </c>
    </row>
    <row r="43" spans="1:8">
      <c r="A43" s="202" t="s">
        <v>126</v>
      </c>
      <c r="B43" s="160"/>
      <c r="C43" s="160">
        <v>59100</v>
      </c>
      <c r="D43" s="160">
        <v>0</v>
      </c>
      <c r="E43" s="160">
        <v>0</v>
      </c>
      <c r="F43" s="159">
        <v>0</v>
      </c>
      <c r="G43" s="161">
        <v>59100</v>
      </c>
      <c r="H43" s="161">
        <v>0</v>
      </c>
    </row>
    <row r="44" spans="1:8">
      <c r="A44" s="202" t="s">
        <v>57</v>
      </c>
      <c r="B44" s="160"/>
      <c r="C44" s="160">
        <v>1040</v>
      </c>
      <c r="D44" s="160">
        <v>0</v>
      </c>
      <c r="E44" s="160">
        <v>0</v>
      </c>
      <c r="F44" s="159">
        <v>0</v>
      </c>
      <c r="G44" s="161">
        <v>0</v>
      </c>
      <c r="H44" s="161">
        <v>1040</v>
      </c>
    </row>
    <row r="45" spans="1:8">
      <c r="A45" s="202" t="s">
        <v>127</v>
      </c>
      <c r="B45" s="160"/>
      <c r="C45" s="160">
        <v>17368</v>
      </c>
      <c r="D45" s="160">
        <v>0</v>
      </c>
      <c r="E45" s="160">
        <v>0</v>
      </c>
      <c r="F45" s="159">
        <v>0</v>
      </c>
      <c r="G45" s="161">
        <v>0</v>
      </c>
      <c r="H45" s="161">
        <v>17368</v>
      </c>
    </row>
    <row r="46" spans="1:8">
      <c r="A46" s="202" t="s">
        <v>128</v>
      </c>
      <c r="B46" s="160"/>
      <c r="C46" s="203">
        <v>1313</v>
      </c>
      <c r="D46" s="203">
        <v>0</v>
      </c>
      <c r="E46" s="203">
        <v>0</v>
      </c>
      <c r="F46" s="203">
        <v>0</v>
      </c>
      <c r="G46" s="203">
        <v>1313</v>
      </c>
      <c r="H46" s="203">
        <v>0</v>
      </c>
    </row>
    <row r="47" spans="1:8">
      <c r="A47" s="100"/>
      <c r="B47" s="47"/>
      <c r="C47" s="47"/>
      <c r="D47" s="47"/>
      <c r="E47" s="47"/>
      <c r="F47" s="159"/>
      <c r="G47" s="155"/>
      <c r="H47" s="155"/>
    </row>
    <row r="48" spans="1:8">
      <c r="A48" s="103" t="s">
        <v>95</v>
      </c>
      <c r="B48" s="40"/>
      <c r="C48" s="40"/>
      <c r="D48" s="40"/>
      <c r="E48" s="40"/>
      <c r="F48" s="40"/>
      <c r="G48" s="40"/>
      <c r="H48" s="40"/>
    </row>
    <row r="49" spans="1:8">
      <c r="A49" s="40"/>
      <c r="B49" s="40"/>
      <c r="C49" s="40"/>
      <c r="D49" s="40"/>
      <c r="E49" s="40"/>
      <c r="F49" s="40"/>
      <c r="G49" s="40"/>
      <c r="H49" s="40"/>
    </row>
    <row r="50" spans="1:8">
      <c r="A50" s="40"/>
      <c r="B50" s="152" t="s">
        <v>26</v>
      </c>
      <c r="C50" s="40"/>
      <c r="D50" s="152" t="s">
        <v>154</v>
      </c>
      <c r="E50" s="152"/>
      <c r="F50" s="152" t="s">
        <v>151</v>
      </c>
      <c r="G50" s="61"/>
      <c r="H50" s="61"/>
    </row>
    <row r="51" spans="1:8">
      <c r="A51" s="40"/>
      <c r="B51" s="40"/>
      <c r="C51" s="40"/>
      <c r="D51" s="152"/>
      <c r="E51" s="152"/>
      <c r="F51" s="152"/>
      <c r="G51" s="61"/>
      <c r="H51" s="61"/>
    </row>
    <row r="52" spans="1:8">
      <c r="A52" s="40"/>
      <c r="B52" s="152" t="s">
        <v>27</v>
      </c>
      <c r="C52" s="40"/>
      <c r="D52" s="153"/>
      <c r="E52" s="40"/>
      <c r="F52" s="40"/>
      <c r="G52" s="40"/>
      <c r="H52" s="40"/>
    </row>
    <row r="53" spans="1:8">
      <c r="A53" s="40"/>
      <c r="B53" s="153"/>
      <c r="C53" s="40"/>
      <c r="D53" s="40" t="s">
        <v>153</v>
      </c>
      <c r="E53" s="40"/>
      <c r="F53" s="40"/>
      <c r="G53" s="40"/>
      <c r="H53" s="47"/>
    </row>
    <row r="54" spans="1:8">
      <c r="A54" s="40"/>
      <c r="B54" s="40"/>
      <c r="C54" s="153"/>
      <c r="D54" s="153"/>
      <c r="E54" s="40"/>
      <c r="F54" s="40"/>
      <c r="G54" s="40"/>
      <c r="H54" s="40"/>
    </row>
    <row r="56" spans="1:8">
      <c r="A56" s="194" t="s">
        <v>156</v>
      </c>
      <c r="B56" s="194"/>
      <c r="C56" s="194"/>
      <c r="D56" s="194"/>
      <c r="E56" s="194"/>
      <c r="F56" s="194"/>
      <c r="G56" s="194"/>
      <c r="H56" s="194"/>
    </row>
  </sheetData>
  <mergeCells count="10">
    <mergeCell ref="A56:H56"/>
    <mergeCell ref="A6:A8"/>
    <mergeCell ref="B6:B8"/>
    <mergeCell ref="C6:C8"/>
    <mergeCell ref="D6:H6"/>
    <mergeCell ref="D7:D8"/>
    <mergeCell ref="E7:E8"/>
    <mergeCell ref="F7:F8"/>
    <mergeCell ref="G7:G8"/>
    <mergeCell ref="H7:H8"/>
  </mergeCells>
  <printOptions horizontalCentered="1"/>
  <pageMargins left="0.2" right="0.2" top="0.25" bottom="0.25" header="0.25" footer="0.25"/>
  <pageSetup paperSize="9" scale="6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ABTS-1</vt:lpstr>
      <vt:lpstr>ABTS-2</vt:lpstr>
      <vt:lpstr>ABTS-2.1</vt:lpstr>
      <vt:lpstr>ABTS-3</vt:lpstr>
      <vt:lpstr>ABTS-4</vt:lpstr>
      <vt:lpstr>ABTS-5</vt:lpstr>
      <vt:lpstr>ABTS-6</vt:lpstr>
      <vt:lpstr>ABTS-7</vt:lpstr>
      <vt:lpstr>ABTS-7-</vt:lpstr>
      <vt:lpstr>'ABTS-1'!Print_Area</vt:lpstr>
      <vt:lpstr>'ABTS-2'!Print_Area</vt:lpstr>
      <vt:lpstr>'ABTS-2.1'!Print_Area</vt:lpstr>
      <vt:lpstr>'ABTS-3'!Print_Area</vt:lpstr>
      <vt:lpstr>'ABTS-4'!Print_Area</vt:lpstr>
      <vt:lpstr>'ABTS-5'!Print_Area</vt:lpstr>
      <vt:lpstr>'ABTS-6'!Print_Area</vt:lpstr>
      <vt:lpstr>'ABTS-7'!Print_Area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Ganzorig</cp:lastModifiedBy>
  <cp:lastPrinted>2022-03-07T03:54:31Z</cp:lastPrinted>
  <dcterms:created xsi:type="dcterms:W3CDTF">2018-09-10T09:53:38Z</dcterms:created>
  <dcterms:modified xsi:type="dcterms:W3CDTF">2022-03-07T06:51:28Z</dcterms:modified>
</cp:coreProperties>
</file>